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updateLinks="never" codeName="DieseArbeitsmappe"/>
  <mc:AlternateContent xmlns:mc="http://schemas.openxmlformats.org/markup-compatibility/2006">
    <mc:Choice Requires="x15">
      <x15ac:absPath xmlns:x15ac="http://schemas.microsoft.com/office/spreadsheetml/2010/11/ac" url="W:\Abteilung II\II.6\PUSCH\2021-2027\Jahresübergreifend\02_Vorlagen und Organisation\Dokumente\2025\"/>
    </mc:Choice>
  </mc:AlternateContent>
  <xr:revisionPtr revIDLastSave="0" documentId="13_ncr:1_{DDD9BE5E-68C3-4DDB-8CEB-2527EB10B8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tenbogen" sheetId="1" r:id="rId1"/>
    <sheet name="Dropdown-Listen" sheetId="5" r:id="rId2"/>
    <sheet name="Auswertungen Abschlussstatistik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1" i="3" l="1"/>
  <c r="L21" i="3"/>
  <c r="M21" i="3"/>
  <c r="H20" i="3" l="1"/>
  <c r="F20" i="3"/>
  <c r="G20" i="3"/>
  <c r="H18" i="3"/>
  <c r="G18" i="3"/>
  <c r="F18" i="3"/>
  <c r="H17" i="3"/>
  <c r="G17" i="3"/>
  <c r="F17" i="3"/>
  <c r="B18" i="3" l="1"/>
  <c r="B19" i="3"/>
  <c r="B17" i="3"/>
  <c r="H30" i="3" l="1"/>
  <c r="G30" i="3"/>
  <c r="F30" i="3"/>
  <c r="N20" i="3" l="1"/>
  <c r="M20" i="3"/>
  <c r="L20" i="3"/>
  <c r="N19" i="3"/>
  <c r="M19" i="3"/>
  <c r="L19" i="3"/>
  <c r="N18" i="3"/>
  <c r="M18" i="3"/>
  <c r="L18" i="3"/>
  <c r="N17" i="3"/>
  <c r="M17" i="3"/>
  <c r="L17" i="3"/>
  <c r="H29" i="3"/>
  <c r="H28" i="3"/>
  <c r="G29" i="3"/>
  <c r="G28" i="3"/>
  <c r="F29" i="3"/>
  <c r="F28" i="3"/>
  <c r="K18" i="3" l="1"/>
  <c r="L22" i="3"/>
  <c r="N22" i="3"/>
  <c r="M22" i="3"/>
  <c r="K22" i="3" l="1"/>
  <c r="K21" i="3"/>
  <c r="N23" i="3"/>
  <c r="M23" i="3"/>
  <c r="L23" i="3"/>
  <c r="K23" i="3" l="1"/>
  <c r="D3" i="3"/>
  <c r="K3" i="3"/>
  <c r="J3" i="3"/>
  <c r="L8" i="3"/>
  <c r="J8" i="3"/>
  <c r="C8" i="3"/>
  <c r="A8" i="3"/>
  <c r="K17" i="3" l="1"/>
  <c r="H19" i="3"/>
  <c r="G19" i="3"/>
  <c r="F19" i="3"/>
  <c r="B30" i="3"/>
  <c r="B29" i="3"/>
  <c r="B28" i="3"/>
  <c r="E18" i="3" l="1"/>
  <c r="E17" i="3"/>
  <c r="K20" i="3"/>
  <c r="K19" i="3"/>
  <c r="E29" i="3"/>
  <c r="E28" i="3"/>
  <c r="E30" i="3"/>
  <c r="L24" i="3"/>
  <c r="N24" i="3"/>
  <c r="M24" i="3"/>
  <c r="H31" i="3"/>
  <c r="E19" i="3"/>
  <c r="G31" i="3"/>
  <c r="F31" i="3"/>
  <c r="B20" i="3"/>
  <c r="E20" i="3"/>
  <c r="B31" i="3"/>
  <c r="G21" i="3"/>
  <c r="H21" i="3"/>
  <c r="F21" i="3"/>
  <c r="K24" i="3" l="1"/>
  <c r="E31" i="3"/>
  <c r="E21" i="3"/>
</calcChain>
</file>

<file path=xl/sharedStrings.xml><?xml version="1.0" encoding="utf-8"?>
<sst xmlns="http://schemas.openxmlformats.org/spreadsheetml/2006/main" count="141" uniqueCount="111">
  <si>
    <t>Verbleib</t>
  </si>
  <si>
    <t>Geschlecht</t>
  </si>
  <si>
    <t>männlich</t>
  </si>
  <si>
    <t>weiblich</t>
  </si>
  <si>
    <t>sonstiges</t>
  </si>
  <si>
    <t>gesamt</t>
  </si>
  <si>
    <t>Summe</t>
  </si>
  <si>
    <t>zurück in Regelklasse</t>
  </si>
  <si>
    <t>divers</t>
  </si>
  <si>
    <t>2024 / 2025</t>
  </si>
  <si>
    <t>2025 / 2026</t>
  </si>
  <si>
    <t>2026 / 2027</t>
  </si>
  <si>
    <t>2027 / 2028</t>
  </si>
  <si>
    <t>mit Beginn 1.</t>
  </si>
  <si>
    <t>mit Beginn 2.</t>
  </si>
  <si>
    <t>Abschlussübersicht  2.</t>
  </si>
  <si>
    <t>BOW</t>
  </si>
  <si>
    <t>DADI</t>
  </si>
  <si>
    <t>F</t>
  </si>
  <si>
    <t>FD</t>
  </si>
  <si>
    <t>GGMT</t>
  </si>
  <si>
    <t>GIVB</t>
  </si>
  <si>
    <t>KS</t>
  </si>
  <si>
    <t>LDLW</t>
  </si>
  <si>
    <t>MKK</t>
  </si>
  <si>
    <t>MR</t>
  </si>
  <si>
    <t>OF</t>
  </si>
  <si>
    <t>RTWI</t>
  </si>
  <si>
    <t>HRWM</t>
  </si>
  <si>
    <t>HTW</t>
  </si>
  <si>
    <t>SEWF</t>
  </si>
  <si>
    <t>Hauptschulabschluss</t>
  </si>
  <si>
    <t>Qualifizierender Hauptschulabschluss</t>
  </si>
  <si>
    <t>Ohne Abschluss / Berufsorientierender Abschluss</t>
  </si>
  <si>
    <t>Zurück in die Regelklasse</t>
  </si>
  <si>
    <t>Verbindliche Zusage für Ausbildungsplatz</t>
  </si>
  <si>
    <t>Anmeldung für Berufsvorbereitungsmaßnahme</t>
  </si>
  <si>
    <t>Werdegang noch offen</t>
  </si>
  <si>
    <t>Anmeldung weiterführende allgemein bildende oder berufliche Schule</t>
  </si>
  <si>
    <t>Mit Maßnahmebeginn</t>
  </si>
  <si>
    <t>Im Schuljahr dazugekommen</t>
  </si>
  <si>
    <t>PUSCH vorzeitig abgebrochen</t>
  </si>
  <si>
    <t>Sonstiges (z.B. Umzug o.ä.)</t>
  </si>
  <si>
    <t xml:space="preserve">Geschlecht </t>
  </si>
  <si>
    <t>Verbindliche Zusage für Arbeitsplatz</t>
  </si>
  <si>
    <t>in Arbeit
ohne Abschluss</t>
  </si>
  <si>
    <t>in Ausbildung
ohne Abschluss</t>
  </si>
  <si>
    <t>1a) Zu Beginn der PUSCH-Maßnahme</t>
  </si>
  <si>
    <t>1b) PUSCH-Maßnahme abgebrochen</t>
  </si>
  <si>
    <t>Schulabschluss</t>
  </si>
  <si>
    <t xml:space="preserve">2) PUSCH-Maßnahme abgeschlossen </t>
  </si>
  <si>
    <t>qualifizierender Hauptschulabschluss</t>
  </si>
  <si>
    <t>ohne Abschluss / Berufsorientierender Abschluss</t>
  </si>
  <si>
    <t>Anschlussplanung</t>
  </si>
  <si>
    <t xml:space="preserve">3) PUSCH-Maßnahme abgeschlossen </t>
  </si>
  <si>
    <t>1c) Während des Schuljahres dazugekommen</t>
  </si>
  <si>
    <t>SSA</t>
  </si>
  <si>
    <t>Schule</t>
  </si>
  <si>
    <t>Schulnummer</t>
  </si>
  <si>
    <t>Klasse</t>
  </si>
  <si>
    <t>Auswertungsbogen Schülerdatenblatt</t>
  </si>
  <si>
    <t xml:space="preserve">Mit Ende der Maßnahme </t>
  </si>
  <si>
    <t>sachlich richtig:</t>
  </si>
  <si>
    <t>Datum, Unterschrift</t>
  </si>
  <si>
    <t>Verbindliche Zusage für einen Arbeitsplatz</t>
  </si>
  <si>
    <t>Verbindliche Zusage für einen Ausbildungsplatz</t>
  </si>
  <si>
    <t>Anmeldung für eine Berufsvorbereitungsmaßnahme</t>
  </si>
  <si>
    <t>Anmeldung an einer weiterführenden allgemein bildenden oder beruflichen Schule</t>
  </si>
  <si>
    <t>Wiederholung der Maßnahme</t>
  </si>
  <si>
    <t>Luisenplatz 10 - 65185 Wiesbaden</t>
  </si>
  <si>
    <t>E-Mail: PUSCH@kultus.hessen.de</t>
  </si>
  <si>
    <t xml:space="preserve">Teilnehmendendatenbogen für die PUSCH-Klasse </t>
  </si>
  <si>
    <t>Schulhalbjahr</t>
  </si>
  <si>
    <t xml:space="preserve">Schulamtsbezirk: </t>
  </si>
  <si>
    <t>Schulnummer:</t>
  </si>
  <si>
    <t>Schulleiter/-in:</t>
  </si>
  <si>
    <t>Name:</t>
  </si>
  <si>
    <t>E-Mail:</t>
  </si>
  <si>
    <t>Schule:</t>
  </si>
  <si>
    <t>Klassenlehrer/-in:</t>
  </si>
  <si>
    <t>Nr.</t>
  </si>
  <si>
    <t>Name</t>
  </si>
  <si>
    <t>Vorname</t>
  </si>
  <si>
    <t>Zuletzt besuchte Schule</t>
  </si>
  <si>
    <t>Geburtsdatum</t>
  </si>
  <si>
    <t xml:space="preserve">PUSCH-Beginn </t>
  </si>
  <si>
    <t xml:space="preserve">PUSCH-Ende </t>
  </si>
  <si>
    <t>Abschluss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</si>
  <si>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</si>
  <si>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</si>
  <si>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</si>
  <si>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</si>
  <si>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</si>
  <si>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</si>
  <si>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</si>
  <si>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</si>
  <si>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</si>
  <si>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</si>
  <si>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</si>
  <si>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</si>
  <si>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</si>
  <si>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</si>
  <si>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</si>
  <si>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</si>
  <si>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</si>
  <si>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</si>
  <si>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</si>
  <si>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</si>
  <si>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Nach Vorschaltjahr</t>
  </si>
  <si>
    <t>Hessisches Ministerium für Kultus, Bildung und Chancen</t>
  </si>
  <si>
    <t>Referat II.6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</si>
</sst>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2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2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sz val="12"/>
      <color theme="4" tint="0.39997558519241921"/>
      <name val="Arial"/>
      <family val="2"/>
    </font>
    <font>
      <b/>
      <sz val="20"/>
      <color theme="1"/>
      <name val="Arial"/>
      <family val="2"/>
    </font>
    <font>
      <sz val="12"/>
      <color theme="0"/>
      <name val="Arial"/>
      <family val="2"/>
    </font>
    <font>
      <b/>
      <sz val="10"/>
      <color theme="0"/>
      <name val="Arial"/>
      <family val="2"/>
    </font>
    <font>
      <sz val="12"/>
      <color rgb="FFFF000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sz val="8"/>
      <color rgb="FFFF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b/>
      <sz val="22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u/>
      <sz val="12"/>
      <color theme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8"/>
      <color rgb="FFFF0000"/>
      <name val="Arial"/>
      <family val="2"/>
    </font>
    <font>
      <b/>
      <sz val="18"/>
      <color rgb="FFFF0000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sz val="20"/>
      <color theme="1"/>
      <name val="Arial"/>
      <family val="2"/>
    </font>
    <font>
      <sz val="22"/>
      <color theme="1"/>
      <name val="Arial"/>
      <family val="2"/>
    </font>
    <font>
      <sz val="18"/>
      <color theme="1"/>
      <name val="Arial"/>
      <family val="2"/>
    </font>
    <font>
      <b/>
      <sz val="8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4E59F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2" fillId="0" borderId="0"/>
    <xf numFmtId="0" fontId="23" fillId="0" borderId="0" applyNumberFormat="0" applyFill="0" applyBorder="0" applyAlignment="0" applyProtection="0"/>
  </cellStyleXfs>
  <cellXfs count="248">
    <xf numFmtId="0" fontId="0" fillId="0" borderId="0" xfId="0"/>
    <xf numFmtId="0" fontId="0" fillId="0" borderId="0" xfId="0" applyAlignment="1">
      <alignment horizontal="center"/>
    </xf>
    <xf numFmtId="0" fontId="0" fillId="0" borderId="30" xfId="0" applyBorder="1"/>
    <xf numFmtId="0" fontId="0" fillId="0" borderId="24" xfId="0" applyFill="1" applyBorder="1"/>
    <xf numFmtId="0" fontId="3" fillId="0" borderId="18" xfId="0" applyFont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 textRotation="90"/>
    </xf>
    <xf numFmtId="0" fontId="1" fillId="6" borderId="22" xfId="0" applyFont="1" applyFill="1" applyBorder="1" applyAlignment="1">
      <alignment horizontal="center" textRotation="90"/>
    </xf>
    <xf numFmtId="0" fontId="0" fillId="0" borderId="37" xfId="0" applyBorder="1"/>
    <xf numFmtId="0" fontId="0" fillId="0" borderId="18" xfId="0" applyBorder="1"/>
    <xf numFmtId="0" fontId="3" fillId="0" borderId="23" xfId="0" applyFont="1" applyBorder="1" applyAlignment="1">
      <alignment horizontal="center" vertical="center" wrapText="1"/>
    </xf>
    <xf numFmtId="0" fontId="1" fillId="0" borderId="0" xfId="0" applyFont="1" applyAlignment="1"/>
    <xf numFmtId="0" fontId="1" fillId="0" borderId="0" xfId="0" applyFont="1"/>
    <xf numFmtId="0" fontId="0" fillId="0" borderId="0" xfId="0" applyProtection="1"/>
    <xf numFmtId="0" fontId="9" fillId="0" borderId="0" xfId="0" applyFont="1" applyProtection="1"/>
    <xf numFmtId="0" fontId="2" fillId="0" borderId="0" xfId="0" applyFont="1" applyBorder="1" applyProtection="1"/>
    <xf numFmtId="0" fontId="2" fillId="0" borderId="0" xfId="0" applyFont="1" applyProtection="1"/>
    <xf numFmtId="0" fontId="2" fillId="0" borderId="0" xfId="0" applyFont="1" applyBorder="1" applyAlignment="1" applyProtection="1">
      <alignment horizontal="right"/>
    </xf>
    <xf numFmtId="14" fontId="2" fillId="0" borderId="0" xfId="0" applyNumberFormat="1" applyFont="1" applyBorder="1" applyProtection="1"/>
    <xf numFmtId="0" fontId="3" fillId="0" borderId="0" xfId="0" applyFont="1" applyAlignment="1" applyProtection="1">
      <alignment horizontal="center"/>
    </xf>
    <xf numFmtId="0" fontId="10" fillId="0" borderId="0" xfId="0" applyFont="1" applyAlignment="1" applyProtection="1">
      <alignment horizontal="center"/>
    </xf>
    <xf numFmtId="0" fontId="8" fillId="0" borderId="0" xfId="0" applyFont="1" applyBorder="1" applyAlignment="1" applyProtection="1"/>
    <xf numFmtId="0" fontId="4" fillId="0" borderId="0" xfId="0" applyFont="1" applyProtection="1"/>
    <xf numFmtId="0" fontId="4" fillId="0" borderId="0" xfId="0" applyFont="1" applyBorder="1" applyProtection="1"/>
    <xf numFmtId="0" fontId="13" fillId="0" borderId="0" xfId="1" applyFont="1" applyBorder="1" applyAlignment="1" applyProtection="1">
      <alignment vertical="center"/>
    </xf>
    <xf numFmtId="0" fontId="14" fillId="0" borderId="0" xfId="1" applyFont="1" applyBorder="1" applyAlignment="1" applyProtection="1">
      <alignment vertical="center"/>
    </xf>
    <xf numFmtId="0" fontId="4" fillId="0" borderId="0" xfId="1" applyFont="1" applyBorder="1" applyAlignment="1" applyProtection="1">
      <alignment vertical="center"/>
    </xf>
    <xf numFmtId="0" fontId="13" fillId="0" borderId="0" xfId="1" applyFont="1" applyFill="1" applyBorder="1" applyAlignment="1" applyProtection="1">
      <alignment vertical="center"/>
    </xf>
    <xf numFmtId="0" fontId="15" fillId="0" borderId="0" xfId="1" applyFont="1" applyFill="1" applyBorder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16" fillId="0" borderId="0" xfId="1" applyFont="1" applyFill="1" applyBorder="1" applyAlignment="1" applyProtection="1">
      <alignment vertical="center"/>
    </xf>
    <xf numFmtId="0" fontId="17" fillId="0" borderId="0" xfId="1" applyFont="1" applyBorder="1" applyAlignment="1" applyProtection="1">
      <alignment horizontal="center" vertical="center"/>
    </xf>
    <xf numFmtId="0" fontId="17" fillId="0" borderId="0" xfId="1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4" fillId="0" borderId="0" xfId="1" applyFont="1" applyFill="1" applyBorder="1" applyAlignment="1" applyProtection="1">
      <alignment vertical="center"/>
    </xf>
    <xf numFmtId="0" fontId="16" fillId="0" borderId="0" xfId="1" applyFont="1" applyBorder="1" applyProtection="1"/>
    <xf numFmtId="0" fontId="4" fillId="0" borderId="0" xfId="1" applyFont="1" applyBorder="1" applyProtection="1"/>
    <xf numFmtId="0" fontId="17" fillId="0" borderId="0" xfId="1" applyFont="1" applyBorder="1" applyAlignment="1" applyProtection="1">
      <alignment horizontal="center"/>
    </xf>
    <xf numFmtId="0" fontId="17" fillId="0" borderId="0" xfId="1" applyFont="1" applyFill="1" applyBorder="1" applyAlignment="1" applyProtection="1">
      <alignment horizontal="center"/>
    </xf>
    <xf numFmtId="0" fontId="1" fillId="0" borderId="0" xfId="0" applyFont="1" applyFill="1" applyProtection="1"/>
    <xf numFmtId="0" fontId="1" fillId="0" borderId="0" xfId="0" applyFont="1" applyProtection="1"/>
    <xf numFmtId="0" fontId="13" fillId="0" borderId="0" xfId="1" applyFont="1" applyBorder="1" applyProtection="1"/>
    <xf numFmtId="0" fontId="13" fillId="0" borderId="31" xfId="1" applyFont="1" applyBorder="1" applyAlignment="1" applyProtection="1">
      <alignment horizontal="center"/>
    </xf>
    <xf numFmtId="0" fontId="13" fillId="0" borderId="31" xfId="1" applyFont="1" applyBorder="1" applyProtection="1"/>
    <xf numFmtId="0" fontId="22" fillId="0" borderId="31" xfId="0" applyFont="1" applyBorder="1" applyAlignment="1" applyProtection="1">
      <alignment horizontal="right" vertical="center"/>
    </xf>
    <xf numFmtId="0" fontId="22" fillId="0" borderId="32" xfId="0" applyFont="1" applyBorder="1" applyAlignment="1" applyProtection="1">
      <alignment horizontal="right" vertical="center"/>
    </xf>
    <xf numFmtId="0" fontId="11" fillId="0" borderId="0" xfId="0" applyFont="1" applyProtection="1"/>
    <xf numFmtId="0" fontId="11" fillId="0" borderId="0" xfId="0" applyFont="1" applyBorder="1" applyProtection="1"/>
    <xf numFmtId="0" fontId="15" fillId="0" borderId="0" xfId="1" applyFont="1" applyBorder="1" applyAlignment="1" applyProtection="1">
      <alignment vertical="center"/>
    </xf>
    <xf numFmtId="0" fontId="24" fillId="0" borderId="0" xfId="1" applyFont="1" applyBorder="1" applyAlignment="1" applyProtection="1">
      <alignment vertical="center"/>
    </xf>
    <xf numFmtId="0" fontId="24" fillId="0" borderId="0" xfId="1" applyFont="1" applyBorder="1" applyProtection="1"/>
    <xf numFmtId="0" fontId="15" fillId="0" borderId="0" xfId="1" applyFont="1" applyBorder="1" applyProtection="1"/>
    <xf numFmtId="0" fontId="25" fillId="0" borderId="0" xfId="0" applyFont="1" applyAlignment="1" applyProtection="1">
      <alignment horizontal="center"/>
    </xf>
    <xf numFmtId="0" fontId="5" fillId="0" borderId="1" xfId="0" applyFont="1" applyBorder="1" applyAlignment="1" applyProtection="1">
      <alignment horizontal="center" vertical="center"/>
    </xf>
    <xf numFmtId="0" fontId="26" fillId="0" borderId="0" xfId="0" applyFont="1" applyProtection="1"/>
    <xf numFmtId="0" fontId="26" fillId="0" borderId="0" xfId="1" applyFont="1" applyBorder="1" applyAlignment="1" applyProtection="1">
      <alignment vertical="center"/>
    </xf>
    <xf numFmtId="0" fontId="26" fillId="0" borderId="0" xfId="1" applyFont="1" applyBorder="1" applyProtection="1"/>
    <xf numFmtId="0" fontId="27" fillId="0" borderId="0" xfId="0" applyFont="1" applyAlignment="1" applyProtection="1">
      <alignment horizontal="center"/>
    </xf>
    <xf numFmtId="0" fontId="21" fillId="3" borderId="25" xfId="0" applyFont="1" applyFill="1" applyBorder="1" applyAlignment="1" applyProtection="1">
      <alignment horizontal="center"/>
      <protection locked="0"/>
    </xf>
    <xf numFmtId="0" fontId="13" fillId="0" borderId="22" xfId="1" applyFont="1" applyBorder="1" applyProtection="1"/>
    <xf numFmtId="0" fontId="21" fillId="0" borderId="32" xfId="0" applyFont="1" applyBorder="1" applyAlignment="1" applyProtection="1">
      <alignment horizontal="center"/>
    </xf>
    <xf numFmtId="0" fontId="1" fillId="0" borderId="0" xfId="0" applyFont="1" applyAlignment="1">
      <alignment horizontal="center"/>
    </xf>
    <xf numFmtId="0" fontId="3" fillId="0" borderId="47" xfId="0" applyFont="1" applyBorder="1" applyAlignment="1">
      <alignment horizontal="center" vertical="center" wrapText="1"/>
    </xf>
    <xf numFmtId="0" fontId="1" fillId="6" borderId="35" xfId="0" applyFont="1" applyFill="1" applyBorder="1" applyAlignment="1">
      <alignment horizontal="center" textRotation="90"/>
    </xf>
    <xf numFmtId="0" fontId="1" fillId="6" borderId="20" xfId="0" applyFont="1" applyFill="1" applyBorder="1" applyAlignment="1">
      <alignment horizontal="center" textRotation="90"/>
    </xf>
    <xf numFmtId="0" fontId="0" fillId="0" borderId="2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3" fillId="0" borderId="48" xfId="0" applyFont="1" applyFill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9" fillId="0" borderId="51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 wrapText="1"/>
    </xf>
    <xf numFmtId="0" fontId="28" fillId="2" borderId="7" xfId="0" applyFont="1" applyFill="1" applyBorder="1" applyAlignment="1" applyProtection="1">
      <alignment horizontal="center" vertical="center" wrapText="1"/>
      <protection locked="0"/>
    </xf>
    <xf numFmtId="0" fontId="28" fillId="4" borderId="7" xfId="0" applyFont="1" applyFill="1" applyBorder="1" applyAlignment="1" applyProtection="1">
      <alignment horizontal="center" vertical="center" wrapText="1"/>
      <protection locked="0"/>
    </xf>
    <xf numFmtId="0" fontId="28" fillId="4" borderId="10" xfId="0" applyFont="1" applyFill="1" applyBorder="1" applyAlignment="1" applyProtection="1">
      <alignment horizontal="center" vertical="center" wrapText="1"/>
      <protection locked="0"/>
    </xf>
    <xf numFmtId="0" fontId="0" fillId="0" borderId="19" xfId="0" applyFill="1" applyBorder="1"/>
    <xf numFmtId="0" fontId="29" fillId="0" borderId="15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0" fontId="29" fillId="0" borderId="52" xfId="0" applyFont="1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0" fillId="0" borderId="45" xfId="0" applyBorder="1" applyAlignment="1">
      <alignment vertical="center"/>
    </xf>
    <xf numFmtId="0" fontId="29" fillId="0" borderId="4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0" borderId="45" xfId="0" applyFont="1" applyBorder="1" applyAlignment="1">
      <alignment textRotation="90"/>
    </xf>
    <xf numFmtId="0" fontId="7" fillId="6" borderId="0" xfId="0" applyFont="1" applyFill="1" applyBorder="1" applyAlignment="1"/>
    <xf numFmtId="0" fontId="30" fillId="0" borderId="0" xfId="0" applyFont="1" applyAlignment="1" applyProtection="1">
      <alignment vertical="center"/>
    </xf>
    <xf numFmtId="0" fontId="0" fillId="0" borderId="56" xfId="0" applyBorder="1"/>
    <xf numFmtId="0" fontId="31" fillId="0" borderId="56" xfId="0" applyFont="1" applyBorder="1" applyAlignment="1" applyProtection="1">
      <alignment horizontal="center" vertical="center"/>
    </xf>
    <xf numFmtId="0" fontId="6" fillId="0" borderId="56" xfId="0" applyFont="1" applyBorder="1" applyAlignment="1" applyProtection="1">
      <alignment horizontal="center"/>
    </xf>
    <xf numFmtId="0" fontId="32" fillId="0" borderId="0" xfId="0" applyFont="1" applyBorder="1" applyAlignment="1" applyProtection="1">
      <alignment vertical="center"/>
    </xf>
    <xf numFmtId="14" fontId="6" fillId="5" borderId="2" xfId="0" applyNumberFormat="1" applyFont="1" applyFill="1" applyBorder="1" applyAlignment="1" applyProtection="1">
      <alignment horizontal="center" wrapText="1"/>
      <protection locked="0"/>
    </xf>
    <xf numFmtId="0" fontId="29" fillId="0" borderId="54" xfId="0" applyFont="1" applyBorder="1" applyAlignment="1">
      <alignment horizontal="center" vertical="center"/>
    </xf>
    <xf numFmtId="0" fontId="0" fillId="0" borderId="56" xfId="0" applyBorder="1" applyAlignment="1">
      <alignment horizontal="center"/>
    </xf>
    <xf numFmtId="0" fontId="1" fillId="6" borderId="54" xfId="0" applyFont="1" applyFill="1" applyBorder="1" applyAlignment="1">
      <alignment horizontal="center" textRotation="90"/>
    </xf>
    <xf numFmtId="0" fontId="1" fillId="6" borderId="51" xfId="0" applyFont="1" applyFill="1" applyBorder="1" applyAlignment="1">
      <alignment horizontal="center" textRotation="90"/>
    </xf>
    <xf numFmtId="0" fontId="1" fillId="6" borderId="14" xfId="0" applyFont="1" applyFill="1" applyBorder="1" applyAlignment="1">
      <alignment horizontal="center" textRotation="90"/>
    </xf>
    <xf numFmtId="0" fontId="0" fillId="0" borderId="56" xfId="0" applyBorder="1" applyAlignment="1">
      <alignment horizontal="right"/>
    </xf>
    <xf numFmtId="0" fontId="0" fillId="0" borderId="40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29" fillId="0" borderId="26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5" fillId="8" borderId="43" xfId="0" applyFont="1" applyFill="1" applyBorder="1" applyAlignment="1" applyProtection="1">
      <alignment horizontal="center" vertical="center"/>
    </xf>
    <xf numFmtId="0" fontId="6" fillId="8" borderId="3" xfId="0" applyFont="1" applyFill="1" applyBorder="1" applyAlignment="1" applyProtection="1">
      <alignment wrapText="1"/>
      <protection locked="0"/>
    </xf>
    <xf numFmtId="0" fontId="6" fillId="8" borderId="6" xfId="0" applyFont="1" applyFill="1" applyBorder="1" applyAlignment="1" applyProtection="1">
      <alignment wrapText="1"/>
      <protection locked="0"/>
    </xf>
    <xf numFmtId="14" fontId="6" fillId="8" borderId="4" xfId="0" applyNumberFormat="1" applyFont="1" applyFill="1" applyBorder="1" applyAlignment="1" applyProtection="1">
      <alignment horizontal="center" wrapText="1"/>
      <protection locked="0"/>
    </xf>
    <xf numFmtId="14" fontId="6" fillId="8" borderId="2" xfId="0" applyNumberFormat="1" applyFont="1" applyFill="1" applyBorder="1" applyAlignment="1" applyProtection="1">
      <alignment horizontal="center" wrapText="1"/>
      <protection locked="0"/>
    </xf>
    <xf numFmtId="0" fontId="6" fillId="5" borderId="6" xfId="0" applyFont="1" applyFill="1" applyBorder="1" applyAlignment="1" applyProtection="1">
      <alignment wrapText="1"/>
      <protection locked="0"/>
    </xf>
    <xf numFmtId="0" fontId="6" fillId="5" borderId="8" xfId="0" applyFont="1" applyFill="1" applyBorder="1" applyAlignment="1" applyProtection="1">
      <alignment wrapText="1"/>
      <protection locked="0"/>
    </xf>
    <xf numFmtId="0" fontId="6" fillId="5" borderId="2" xfId="0" applyFont="1" applyFill="1" applyBorder="1" applyAlignment="1" applyProtection="1">
      <alignment horizontal="center" wrapText="1"/>
      <protection locked="0"/>
    </xf>
    <xf numFmtId="0" fontId="6" fillId="5" borderId="9" xfId="0" applyFont="1" applyFill="1" applyBorder="1" applyAlignment="1" applyProtection="1">
      <alignment horizontal="center" wrapText="1"/>
      <protection locked="0"/>
    </xf>
    <xf numFmtId="0" fontId="6" fillId="8" borderId="61" xfId="0" applyFont="1" applyFill="1" applyBorder="1" applyAlignment="1" applyProtection="1">
      <alignment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28" fillId="2" borderId="5" xfId="0" applyFont="1" applyFill="1" applyBorder="1" applyAlignment="1" applyProtection="1">
      <alignment horizontal="center" vertical="center" wrapText="1"/>
      <protection locked="0"/>
    </xf>
    <xf numFmtId="0" fontId="6" fillId="8" borderId="39" xfId="0" applyFont="1" applyFill="1" applyBorder="1" applyAlignment="1" applyProtection="1">
      <alignment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5" borderId="39" xfId="0" applyFont="1" applyFill="1" applyBorder="1" applyAlignment="1" applyProtection="1">
      <alignment wrapText="1"/>
      <protection locked="0"/>
    </xf>
    <xf numFmtId="0" fontId="6" fillId="4" borderId="6" xfId="0" applyFont="1" applyFill="1" applyBorder="1" applyAlignment="1" applyProtection="1">
      <alignment horizontal="center" vertical="center" wrapText="1"/>
      <protection locked="0"/>
    </xf>
    <xf numFmtId="0" fontId="5" fillId="0" borderId="62" xfId="0" applyFont="1" applyBorder="1" applyAlignment="1" applyProtection="1">
      <alignment horizontal="center"/>
    </xf>
    <xf numFmtId="0" fontId="5" fillId="0" borderId="30" xfId="0" applyFont="1" applyBorder="1" applyAlignment="1" applyProtection="1">
      <alignment horizontal="center"/>
    </xf>
    <xf numFmtId="0" fontId="6" fillId="0" borderId="30" xfId="0" applyFont="1" applyBorder="1" applyAlignment="1" applyProtection="1">
      <alignment horizontal="center"/>
    </xf>
    <xf numFmtId="0" fontId="6" fillId="0" borderId="24" xfId="0" applyFont="1" applyBorder="1" applyAlignment="1" applyProtection="1">
      <alignment horizontal="center"/>
    </xf>
    <xf numFmtId="0" fontId="6" fillId="5" borderId="63" xfId="0" applyFont="1" applyFill="1" applyBorder="1" applyAlignment="1" applyProtection="1">
      <alignment wrapText="1"/>
      <protection locked="0"/>
    </xf>
    <xf numFmtId="0" fontId="6" fillId="4" borderId="8" xfId="0" applyFont="1" applyFill="1" applyBorder="1" applyAlignment="1" applyProtection="1">
      <alignment horizontal="center" vertical="center" wrapText="1"/>
      <protection locked="0"/>
    </xf>
    <xf numFmtId="0" fontId="33" fillId="0" borderId="19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29" fillId="0" borderId="64" xfId="0" applyFont="1" applyBorder="1" applyAlignment="1">
      <alignment horizontal="center" vertical="center"/>
    </xf>
    <xf numFmtId="0" fontId="6" fillId="5" borderId="6" xfId="0" applyFont="1" applyFill="1" applyBorder="1" applyAlignment="1" applyProtection="1">
      <alignment horizontal="center" wrapText="1"/>
      <protection locked="0"/>
    </xf>
    <xf numFmtId="0" fontId="6" fillId="5" borderId="8" xfId="0" applyFont="1" applyFill="1" applyBorder="1" applyAlignment="1" applyProtection="1">
      <alignment horizontal="center" wrapText="1"/>
      <protection locked="0"/>
    </xf>
    <xf numFmtId="0" fontId="6" fillId="8" borderId="6" xfId="0" applyFont="1" applyFill="1" applyBorder="1" applyAlignment="1" applyProtection="1">
      <alignment horizontal="center" wrapText="1"/>
      <protection locked="0"/>
    </xf>
    <xf numFmtId="0" fontId="6" fillId="8" borderId="3" xfId="0" applyFont="1" applyFill="1" applyBorder="1" applyAlignment="1" applyProtection="1">
      <alignment horizontal="center" wrapText="1"/>
      <protection locked="0"/>
    </xf>
    <xf numFmtId="0" fontId="5" fillId="8" borderId="13" xfId="0" applyFont="1" applyFill="1" applyBorder="1" applyAlignment="1" applyProtection="1">
      <alignment horizontal="center" vertical="center"/>
    </xf>
    <xf numFmtId="0" fontId="5" fillId="8" borderId="54" xfId="0" applyFont="1" applyFill="1" applyBorder="1" applyAlignment="1" applyProtection="1">
      <alignment horizontal="center" vertical="center"/>
    </xf>
    <xf numFmtId="0" fontId="5" fillId="8" borderId="51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0" fontId="0" fillId="0" borderId="62" xfId="0" applyBorder="1"/>
    <xf numFmtId="0" fontId="0" fillId="0" borderId="62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65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6" fillId="5" borderId="6" xfId="0" applyFont="1" applyFill="1" applyBorder="1" applyAlignment="1" applyProtection="1">
      <alignment horizontal="center" wrapText="1"/>
      <protection locked="0"/>
    </xf>
    <xf numFmtId="0" fontId="6" fillId="5" borderId="39" xfId="0" applyFont="1" applyFill="1" applyBorder="1" applyAlignment="1" applyProtection="1">
      <alignment horizontal="center" wrapText="1"/>
      <protection locked="0"/>
    </xf>
    <xf numFmtId="0" fontId="6" fillId="5" borderId="8" xfId="0" applyFont="1" applyFill="1" applyBorder="1" applyAlignment="1" applyProtection="1">
      <alignment horizontal="center" wrapText="1"/>
      <protection locked="0"/>
    </xf>
    <xf numFmtId="0" fontId="6" fillId="5" borderId="63" xfId="0" applyFont="1" applyFill="1" applyBorder="1" applyAlignment="1" applyProtection="1">
      <alignment horizontal="center" wrapText="1"/>
      <protection locked="0"/>
    </xf>
    <xf numFmtId="0" fontId="18" fillId="0" borderId="22" xfId="0" applyFont="1" applyBorder="1" applyAlignment="1" applyProtection="1">
      <alignment horizontal="center" vertical="center"/>
    </xf>
    <xf numFmtId="0" fontId="18" fillId="0" borderId="32" xfId="0" applyFont="1" applyBorder="1" applyAlignment="1" applyProtection="1">
      <alignment horizontal="center" vertical="center"/>
    </xf>
    <xf numFmtId="0" fontId="18" fillId="0" borderId="26" xfId="0" applyFont="1" applyBorder="1" applyAlignment="1" applyProtection="1">
      <alignment horizontal="center" vertical="center"/>
    </xf>
    <xf numFmtId="0" fontId="18" fillId="0" borderId="31" xfId="0" applyFont="1" applyBorder="1" applyAlignment="1" applyProtection="1">
      <alignment horizontal="center" vertical="center"/>
    </xf>
    <xf numFmtId="0" fontId="20" fillId="0" borderId="22" xfId="1" applyFont="1" applyBorder="1" applyAlignment="1" applyProtection="1">
      <alignment horizontal="left" vertical="center" wrapText="1"/>
    </xf>
    <xf numFmtId="0" fontId="20" fillId="0" borderId="32" xfId="1" applyFont="1" applyBorder="1" applyAlignment="1" applyProtection="1">
      <alignment horizontal="left" vertical="center" wrapText="1"/>
    </xf>
    <xf numFmtId="0" fontId="20" fillId="0" borderId="26" xfId="1" applyFont="1" applyBorder="1" applyAlignment="1" applyProtection="1">
      <alignment horizontal="left" vertical="center" wrapText="1"/>
    </xf>
    <xf numFmtId="0" fontId="20" fillId="0" borderId="31" xfId="1" applyFont="1" applyBorder="1" applyAlignment="1" applyProtection="1">
      <alignment horizontal="left" vertical="center" wrapText="1"/>
    </xf>
    <xf numFmtId="0" fontId="20" fillId="0" borderId="22" xfId="1" applyFont="1" applyBorder="1" applyAlignment="1" applyProtection="1">
      <alignment horizontal="left" vertical="center"/>
    </xf>
    <xf numFmtId="0" fontId="20" fillId="0" borderId="32" xfId="1" applyFont="1" applyBorder="1" applyAlignment="1" applyProtection="1">
      <alignment horizontal="left" vertical="center"/>
    </xf>
    <xf numFmtId="0" fontId="20" fillId="0" borderId="26" xfId="1" applyFont="1" applyBorder="1" applyAlignment="1" applyProtection="1">
      <alignment horizontal="left" vertical="center"/>
    </xf>
    <xf numFmtId="0" fontId="20" fillId="0" borderId="31" xfId="1" applyFont="1" applyBorder="1" applyAlignment="1" applyProtection="1">
      <alignment horizontal="left" vertical="center"/>
    </xf>
    <xf numFmtId="0" fontId="6" fillId="8" borderId="6" xfId="0" applyFont="1" applyFill="1" applyBorder="1" applyAlignment="1" applyProtection="1">
      <alignment horizontal="center" wrapText="1"/>
      <protection locked="0"/>
    </xf>
    <xf numFmtId="0" fontId="6" fillId="8" borderId="39" xfId="0" applyFont="1" applyFill="1" applyBorder="1" applyAlignment="1" applyProtection="1">
      <alignment horizontal="center" wrapText="1"/>
      <protection locked="0"/>
    </xf>
    <xf numFmtId="0" fontId="6" fillId="8" borderId="18" xfId="0" applyFont="1" applyFill="1" applyBorder="1" applyAlignment="1" applyProtection="1">
      <alignment horizontal="center" wrapText="1"/>
      <protection locked="0"/>
    </xf>
    <xf numFmtId="0" fontId="6" fillId="8" borderId="60" xfId="0" applyFont="1" applyFill="1" applyBorder="1" applyAlignment="1" applyProtection="1">
      <alignment horizontal="center" wrapText="1"/>
      <protection locked="0"/>
    </xf>
    <xf numFmtId="0" fontId="20" fillId="7" borderId="42" xfId="0" applyFont="1" applyFill="1" applyBorder="1" applyAlignment="1" applyProtection="1">
      <alignment horizontal="left" vertical="center"/>
      <protection locked="0"/>
    </xf>
    <xf numFmtId="0" fontId="20" fillId="7" borderId="40" xfId="0" applyFont="1" applyFill="1" applyBorder="1" applyAlignment="1" applyProtection="1">
      <alignment horizontal="left" vertical="center"/>
      <protection locked="0"/>
    </xf>
    <xf numFmtId="0" fontId="23" fillId="7" borderId="29" xfId="2" applyFont="1" applyFill="1" applyBorder="1" applyAlignment="1" applyProtection="1">
      <alignment horizontal="center" vertical="center"/>
      <protection locked="0"/>
    </xf>
    <xf numFmtId="0" fontId="23" fillId="7" borderId="41" xfId="2" applyFont="1" applyFill="1" applyBorder="1" applyAlignment="1" applyProtection="1">
      <alignment horizontal="center" vertical="center"/>
      <protection locked="0"/>
    </xf>
    <xf numFmtId="0" fontId="21" fillId="7" borderId="25" xfId="1" applyFont="1" applyFill="1" applyBorder="1" applyAlignment="1" applyProtection="1">
      <alignment horizontal="center" vertical="center"/>
      <protection locked="0"/>
    </xf>
    <xf numFmtId="0" fontId="21" fillId="7" borderId="27" xfId="1" applyFont="1" applyFill="1" applyBorder="1" applyAlignment="1" applyProtection="1">
      <alignment horizontal="center" vertical="center"/>
      <protection locked="0"/>
    </xf>
    <xf numFmtId="0" fontId="5" fillId="2" borderId="51" xfId="0" applyFont="1" applyFill="1" applyBorder="1" applyAlignment="1" applyProtection="1">
      <alignment horizontal="center" vertical="center"/>
    </xf>
    <xf numFmtId="0" fontId="21" fillId="7" borderId="32" xfId="1" applyFont="1" applyFill="1" applyBorder="1" applyAlignment="1" applyProtection="1">
      <alignment horizontal="center" vertical="center"/>
      <protection locked="0"/>
    </xf>
    <xf numFmtId="0" fontId="21" fillId="7" borderId="31" xfId="1" applyFont="1" applyFill="1" applyBorder="1" applyAlignment="1" applyProtection="1">
      <alignment horizontal="center" vertical="center"/>
      <protection locked="0"/>
    </xf>
    <xf numFmtId="0" fontId="28" fillId="2" borderId="2" xfId="0" applyFont="1" applyFill="1" applyBorder="1" applyAlignment="1" applyProtection="1">
      <alignment horizontal="center" vertical="center" wrapText="1"/>
      <protection locked="0"/>
    </xf>
    <xf numFmtId="0" fontId="19" fillId="7" borderId="42" xfId="0" applyFont="1" applyFill="1" applyBorder="1" applyAlignment="1" applyProtection="1">
      <alignment horizontal="center"/>
      <protection locked="0"/>
    </xf>
    <xf numFmtId="0" fontId="21" fillId="3" borderId="32" xfId="1" applyFont="1" applyFill="1" applyBorder="1" applyAlignment="1" applyProtection="1">
      <alignment horizontal="center" vertical="center" wrapText="1"/>
      <protection locked="0"/>
    </xf>
    <xf numFmtId="0" fontId="21" fillId="3" borderId="25" xfId="1" applyFont="1" applyFill="1" applyBorder="1" applyAlignment="1" applyProtection="1">
      <alignment horizontal="center" vertical="center" wrapText="1"/>
      <protection locked="0"/>
    </xf>
    <xf numFmtId="0" fontId="21" fillId="3" borderId="31" xfId="1" applyFont="1" applyFill="1" applyBorder="1" applyAlignment="1" applyProtection="1">
      <alignment horizontal="center" vertical="center" wrapText="1"/>
      <protection locked="0"/>
    </xf>
    <xf numFmtId="0" fontId="21" fillId="3" borderId="27" xfId="1" applyFont="1" applyFill="1" applyBorder="1" applyAlignment="1" applyProtection="1">
      <alignment horizontal="center" vertical="center" wrapText="1"/>
      <protection locked="0"/>
    </xf>
    <xf numFmtId="0" fontId="6" fillId="8" borderId="3" xfId="0" applyFont="1" applyFill="1" applyBorder="1" applyAlignment="1" applyProtection="1">
      <alignment horizontal="center" wrapText="1"/>
      <protection locked="0"/>
    </xf>
    <xf numFmtId="0" fontId="6" fillId="8" borderId="61" xfId="0" applyFont="1" applyFill="1" applyBorder="1" applyAlignment="1" applyProtection="1">
      <alignment horizontal="center" wrapText="1"/>
      <protection locked="0"/>
    </xf>
    <xf numFmtId="0" fontId="20" fillId="0" borderId="0" xfId="1" applyFont="1" applyBorder="1" applyAlignment="1" applyProtection="1">
      <alignment horizontal="left" vertical="center" wrapText="1"/>
    </xf>
    <xf numFmtId="0" fontId="5" fillId="8" borderId="13" xfId="0" applyFont="1" applyFill="1" applyBorder="1" applyAlignment="1" applyProtection="1">
      <alignment horizontal="center" vertical="center"/>
    </xf>
    <xf numFmtId="0" fontId="5" fillId="8" borderId="14" xfId="0" applyFont="1" applyFill="1" applyBorder="1" applyAlignment="1" applyProtection="1">
      <alignment horizontal="center" vertical="center"/>
    </xf>
    <xf numFmtId="0" fontId="28" fillId="2" borderId="4" xfId="0" applyFont="1" applyFill="1" applyBorder="1" applyAlignment="1" applyProtection="1">
      <alignment horizontal="center" vertical="center" wrapText="1"/>
      <protection locked="0"/>
    </xf>
    <xf numFmtId="0" fontId="28" fillId="4" borderId="9" xfId="0" applyFont="1" applyFill="1" applyBorder="1" applyAlignment="1" applyProtection="1">
      <alignment horizontal="center" vertical="center" wrapText="1"/>
      <protection locked="0"/>
    </xf>
    <xf numFmtId="0" fontId="13" fillId="0" borderId="26" xfId="1" applyFont="1" applyBorder="1" applyAlignment="1" applyProtection="1">
      <alignment horizontal="center"/>
    </xf>
    <xf numFmtId="0" fontId="13" fillId="0" borderId="29" xfId="1" applyFont="1" applyBorder="1" applyAlignment="1" applyProtection="1">
      <alignment horizontal="center"/>
    </xf>
    <xf numFmtId="0" fontId="13" fillId="0" borderId="41" xfId="1" applyFont="1" applyBorder="1" applyAlignment="1" applyProtection="1">
      <alignment horizontal="center"/>
    </xf>
    <xf numFmtId="0" fontId="21" fillId="3" borderId="42" xfId="1" applyFont="1" applyFill="1" applyBorder="1" applyAlignment="1" applyProtection="1">
      <alignment horizontal="center"/>
      <protection locked="0"/>
    </xf>
    <xf numFmtId="0" fontId="28" fillId="4" borderId="2" xfId="0" applyFont="1" applyFill="1" applyBorder="1" applyAlignment="1" applyProtection="1">
      <alignment horizontal="center" vertical="center" wrapText="1"/>
      <protection locked="0"/>
    </xf>
    <xf numFmtId="0" fontId="0" fillId="0" borderId="56" xfId="0" applyBorder="1" applyAlignment="1">
      <alignment horizontal="right"/>
    </xf>
    <xf numFmtId="0" fontId="0" fillId="0" borderId="22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1" fillId="0" borderId="21" xfId="0" applyFont="1" applyBorder="1" applyAlignment="1">
      <alignment horizontal="center" textRotation="90"/>
    </xf>
    <xf numFmtId="0" fontId="1" fillId="0" borderId="46" xfId="0" applyFont="1" applyBorder="1" applyAlignment="1">
      <alignment horizontal="center" textRotation="90"/>
    </xf>
    <xf numFmtId="0" fontId="0" fillId="0" borderId="22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1" fillId="6" borderId="44" xfId="0" applyFont="1" applyFill="1" applyBorder="1" applyAlignment="1">
      <alignment horizontal="center" textRotation="90"/>
    </xf>
    <xf numFmtId="0" fontId="1" fillId="6" borderId="53" xfId="0" applyFont="1" applyFill="1" applyBorder="1" applyAlignment="1">
      <alignment horizontal="center" textRotation="90"/>
    </xf>
    <xf numFmtId="0" fontId="1" fillId="6" borderId="17" xfId="0" applyFont="1" applyFill="1" applyBorder="1" applyAlignment="1">
      <alignment horizontal="center" textRotation="90"/>
    </xf>
    <xf numFmtId="0" fontId="1" fillId="6" borderId="38" xfId="0" applyFont="1" applyFill="1" applyBorder="1" applyAlignment="1">
      <alignment horizontal="center" textRotation="90"/>
    </xf>
    <xf numFmtId="0" fontId="1" fillId="6" borderId="20" xfId="0" applyFont="1" applyFill="1" applyBorder="1" applyAlignment="1">
      <alignment horizontal="center" textRotation="90"/>
    </xf>
    <xf numFmtId="0" fontId="1" fillId="6" borderId="36" xfId="0" applyFont="1" applyFill="1" applyBorder="1" applyAlignment="1">
      <alignment horizontal="center" textRotation="90"/>
    </xf>
    <xf numFmtId="0" fontId="0" fillId="0" borderId="21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58" xfId="0" applyBorder="1" applyAlignment="1" applyProtection="1">
      <alignment horizontal="center" wrapText="1"/>
    </xf>
    <xf numFmtId="0" fontId="0" fillId="0" borderId="50" xfId="0" applyBorder="1" applyAlignment="1" applyProtection="1">
      <alignment horizontal="center" wrapText="1"/>
    </xf>
    <xf numFmtId="0" fontId="0" fillId="0" borderId="59" xfId="0" applyBorder="1" applyAlignment="1" applyProtection="1">
      <alignment horizontal="center" wrapText="1"/>
    </xf>
    <xf numFmtId="0" fontId="0" fillId="0" borderId="34" xfId="0" applyBorder="1" applyAlignment="1" applyProtection="1">
      <alignment horizontal="center" wrapText="1"/>
    </xf>
    <xf numFmtId="0" fontId="3" fillId="0" borderId="59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center"/>
    </xf>
    <xf numFmtId="0" fontId="3" fillId="0" borderId="33" xfId="0" applyFont="1" applyBorder="1" applyAlignment="1" applyProtection="1">
      <alignment horizontal="center"/>
    </xf>
    <xf numFmtId="0" fontId="30" fillId="0" borderId="0" xfId="0" applyFont="1" applyAlignment="1" applyProtection="1">
      <alignment horizontal="center" vertical="center"/>
    </xf>
    <xf numFmtId="0" fontId="32" fillId="0" borderId="0" xfId="0" applyFont="1" applyBorder="1" applyAlignment="1" applyProtection="1">
      <alignment horizontal="center" vertical="center"/>
    </xf>
    <xf numFmtId="0" fontId="0" fillId="0" borderId="58" xfId="0" applyFill="1" applyBorder="1" applyAlignment="1" applyProtection="1">
      <alignment horizontal="center" wrapText="1"/>
    </xf>
    <xf numFmtId="0" fontId="0" fillId="0" borderId="57" xfId="0" applyFill="1" applyBorder="1" applyAlignment="1" applyProtection="1">
      <alignment horizontal="center" wrapText="1"/>
    </xf>
    <xf numFmtId="0" fontId="0" fillId="0" borderId="50" xfId="0" applyFill="1" applyBorder="1" applyAlignment="1" applyProtection="1">
      <alignment horizontal="center" wrapText="1"/>
    </xf>
    <xf numFmtId="0" fontId="0" fillId="0" borderId="59" xfId="0" applyFill="1" applyBorder="1" applyAlignment="1" applyProtection="1">
      <alignment horizontal="center" wrapText="1"/>
    </xf>
    <xf numFmtId="0" fontId="0" fillId="0" borderId="56" xfId="0" applyFill="1" applyBorder="1" applyAlignment="1" applyProtection="1">
      <alignment horizontal="center" wrapText="1"/>
    </xf>
    <xf numFmtId="0" fontId="0" fillId="0" borderId="34" xfId="0" applyFill="1" applyBorder="1" applyAlignment="1" applyProtection="1">
      <alignment horizontal="center" wrapText="1"/>
    </xf>
    <xf numFmtId="0" fontId="3" fillId="0" borderId="39" xfId="0" applyFont="1" applyFill="1" applyBorder="1" applyAlignment="1" applyProtection="1">
      <alignment horizontal="center"/>
    </xf>
    <xf numFmtId="0" fontId="3" fillId="0" borderId="28" xfId="0" applyFont="1" applyFill="1" applyBorder="1" applyAlignment="1" applyProtection="1">
      <alignment horizontal="center"/>
    </xf>
    <xf numFmtId="0" fontId="3" fillId="0" borderId="33" xfId="0" applyFont="1" applyFill="1" applyBorder="1" applyAlignment="1" applyProtection="1">
      <alignment horizontal="center"/>
    </xf>
    <xf numFmtId="0" fontId="0" fillId="0" borderId="57" xfId="0" applyBorder="1" applyAlignment="1" applyProtection="1">
      <alignment horizontal="center" wrapText="1"/>
    </xf>
    <xf numFmtId="0" fontId="0" fillId="0" borderId="56" xfId="0" applyBorder="1" applyAlignment="1" applyProtection="1">
      <alignment horizontal="center" wrapText="1"/>
    </xf>
    <xf numFmtId="0" fontId="3" fillId="0" borderId="28" xfId="0" applyFont="1" applyBorder="1" applyAlignment="1" applyProtection="1">
      <alignment horizontal="center"/>
    </xf>
    <xf numFmtId="0" fontId="32" fillId="0" borderId="0" xfId="0" applyFont="1" applyAlignment="1">
      <alignment horizontal="right"/>
    </xf>
  </cellXfs>
  <cellStyles count="3">
    <cellStyle name="Link" xfId="2" builtinId="8"/>
    <cellStyle name="Standard" xfId="0" builtinId="0"/>
    <cellStyle name="Standard_Anfangsstatistik zum 1.10 Schule" xfId="1" xr:uid="{00000000-0005-0000-0000-000002000000}"/>
  </cellStyles>
  <dxfs count="1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4E59F"/>
      <color rgb="FFDEDEDE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600075</xdr:colOff>
      <xdr:row>1</xdr:row>
      <xdr:rowOff>44451</xdr:rowOff>
    </xdr:from>
    <xdr:to>
      <xdr:col>11</xdr:col>
      <xdr:colOff>3378201</xdr:colOff>
      <xdr:row>6</xdr:row>
      <xdr:rowOff>44451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92325" y="150284"/>
          <a:ext cx="4534959" cy="11641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466725</xdr:colOff>
      <xdr:row>0</xdr:row>
      <xdr:rowOff>0</xdr:rowOff>
    </xdr:from>
    <xdr:to>
      <xdr:col>3</xdr:col>
      <xdr:colOff>411985</xdr:colOff>
      <xdr:row>5</xdr:row>
      <xdr:rowOff>210291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0"/>
          <a:ext cx="3526660" cy="17342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T35"/>
  <sheetViews>
    <sheetView tabSelected="1" zoomScale="90" zoomScaleNormal="90" workbookViewId="0">
      <pane ySplit="15" topLeftCell="A16" activePane="bottomLeft" state="frozen"/>
      <selection pane="bottomLeft" activeCell="J16" sqref="J16:K16"/>
    </sheetView>
  </sheetViews>
  <sheetFormatPr baseColWidth="10" defaultColWidth="14.77734375" defaultRowHeight="15" x14ac:dyDescent="0.2"/>
  <cols>
    <col min="1" max="1" width="6" style="13" customWidth="1"/>
    <col min="2" max="3" width="22.77734375" style="13" customWidth="1"/>
    <col min="4" max="7" width="17.33203125" style="13" customWidth="1"/>
    <col min="8" max="9" width="20.77734375" style="13" customWidth="1"/>
    <col min="10" max="10" width="9.6640625" style="13" customWidth="1"/>
    <col min="11" max="11" width="21.21875" style="13" customWidth="1"/>
    <col min="12" max="12" width="41" style="13" customWidth="1"/>
    <col min="16" max="16" width="28.33203125" style="47" customWidth="1"/>
    <col min="17" max="19" width="28.33203125" style="14" customWidth="1"/>
    <col min="20" max="16384" width="14.77734375" style="13"/>
  </cols>
  <sheetData>
    <row r="1" spans="1:20" ht="8.25" customHeight="1" x14ac:dyDescent="0.2">
      <c r="P1" s="48"/>
      <c r="Q1" s="23"/>
      <c r="R1" s="22"/>
      <c r="S1" s="22"/>
      <c r="T1" s="22"/>
    </row>
    <row r="2" spans="1:20" s="24" customFormat="1" ht="18" customHeight="1" x14ac:dyDescent="0.2">
      <c r="A2" s="25" t="s">
        <v>109</v>
      </c>
      <c r="D2" s="26"/>
      <c r="E2" s="26"/>
      <c r="I2" s="27"/>
      <c r="J2" s="28"/>
      <c r="P2" s="49"/>
    </row>
    <row r="3" spans="1:20" s="29" customFormat="1" ht="18" customHeight="1" x14ac:dyDescent="0.2">
      <c r="A3" s="26" t="s">
        <v>110</v>
      </c>
      <c r="D3" s="26"/>
      <c r="E3" s="26"/>
      <c r="I3" s="30"/>
      <c r="J3" s="30"/>
      <c r="P3" s="50"/>
    </row>
    <row r="4" spans="1:20" s="29" customFormat="1" ht="18" customHeight="1" x14ac:dyDescent="0.2">
      <c r="A4" s="26" t="s">
        <v>69</v>
      </c>
      <c r="D4" s="26"/>
      <c r="E4" s="26"/>
      <c r="H4" s="31"/>
      <c r="I4" s="32"/>
      <c r="J4" s="33"/>
      <c r="K4" s="34"/>
      <c r="P4" s="50"/>
    </row>
    <row r="5" spans="1:20" s="29" customFormat="1" ht="18" customHeight="1" x14ac:dyDescent="0.2">
      <c r="A5" s="35" t="s">
        <v>70</v>
      </c>
      <c r="D5" s="26"/>
      <c r="E5" s="26"/>
      <c r="H5" s="31"/>
      <c r="I5" s="32"/>
      <c r="J5" s="33"/>
      <c r="K5" s="34"/>
      <c r="P5" s="50"/>
    </row>
    <row r="6" spans="1:20" s="36" customFormat="1" ht="18" customHeight="1" x14ac:dyDescent="0.2">
      <c r="A6" s="26"/>
      <c r="D6" s="26"/>
      <c r="E6" s="37"/>
      <c r="H6" s="38"/>
      <c r="I6" s="39"/>
      <c r="J6" s="40"/>
      <c r="K6" s="41"/>
      <c r="P6" s="51"/>
    </row>
    <row r="7" spans="1:20" s="42" customFormat="1" ht="18.75" customHeight="1" thickBot="1" x14ac:dyDescent="0.25">
      <c r="P7" s="52"/>
    </row>
    <row r="8" spans="1:20" s="42" customFormat="1" ht="39.950000000000003" customHeight="1" x14ac:dyDescent="0.4">
      <c r="A8" s="159" t="s">
        <v>71</v>
      </c>
      <c r="B8" s="160"/>
      <c r="C8" s="160"/>
      <c r="D8" s="160"/>
      <c r="E8" s="160"/>
      <c r="F8" s="185"/>
      <c r="G8" s="185"/>
      <c r="H8" s="60"/>
      <c r="I8" s="200"/>
      <c r="J8" s="200"/>
      <c r="K8" s="61" t="s">
        <v>72</v>
      </c>
      <c r="L8" s="59"/>
      <c r="P8" s="52"/>
    </row>
    <row r="9" spans="1:20" s="42" customFormat="1" ht="5.0999999999999996" customHeight="1" thickBot="1" x14ac:dyDescent="0.25">
      <c r="A9" s="161"/>
      <c r="B9" s="162"/>
      <c r="C9" s="162"/>
      <c r="D9" s="162"/>
      <c r="E9" s="162"/>
      <c r="F9" s="43"/>
      <c r="G9" s="44"/>
      <c r="H9" s="197"/>
      <c r="I9" s="198"/>
      <c r="J9" s="198"/>
      <c r="K9" s="198"/>
      <c r="L9" s="199"/>
      <c r="P9" s="52"/>
    </row>
    <row r="10" spans="1:20" s="42" customFormat="1" ht="20.100000000000001" customHeight="1" x14ac:dyDescent="0.2">
      <c r="A10" s="163" t="s">
        <v>73</v>
      </c>
      <c r="B10" s="164"/>
      <c r="C10" s="164"/>
      <c r="D10" s="186"/>
      <c r="E10" s="187"/>
      <c r="F10" s="192" t="s">
        <v>74</v>
      </c>
      <c r="G10" s="179"/>
      <c r="H10" s="163" t="s">
        <v>75</v>
      </c>
      <c r="I10" s="46" t="s">
        <v>76</v>
      </c>
      <c r="J10" s="175"/>
      <c r="K10" s="175"/>
      <c r="L10" s="176"/>
      <c r="P10" s="52"/>
    </row>
    <row r="11" spans="1:20" s="42" customFormat="1" ht="20.100000000000001" customHeight="1" thickBot="1" x14ac:dyDescent="0.25">
      <c r="A11" s="165"/>
      <c r="B11" s="166"/>
      <c r="C11" s="166"/>
      <c r="D11" s="188"/>
      <c r="E11" s="189"/>
      <c r="F11" s="166"/>
      <c r="G11" s="180"/>
      <c r="H11" s="165"/>
      <c r="I11" s="45" t="s">
        <v>77</v>
      </c>
      <c r="J11" s="177"/>
      <c r="K11" s="177"/>
      <c r="L11" s="178"/>
      <c r="P11" s="52"/>
    </row>
    <row r="12" spans="1:20" s="24" customFormat="1" ht="20.100000000000001" customHeight="1" x14ac:dyDescent="0.2">
      <c r="A12" s="167" t="s">
        <v>78</v>
      </c>
      <c r="B12" s="168"/>
      <c r="C12" s="168"/>
      <c r="D12" s="182"/>
      <c r="E12" s="182"/>
      <c r="F12" s="182"/>
      <c r="G12" s="179"/>
      <c r="H12" s="167" t="s">
        <v>79</v>
      </c>
      <c r="I12" s="46" t="s">
        <v>76</v>
      </c>
      <c r="J12" s="175"/>
      <c r="K12" s="175"/>
      <c r="L12" s="176"/>
      <c r="P12" s="49"/>
    </row>
    <row r="13" spans="1:20" s="24" customFormat="1" ht="20.100000000000001" customHeight="1" thickBot="1" x14ac:dyDescent="0.25">
      <c r="A13" s="169"/>
      <c r="B13" s="170"/>
      <c r="C13" s="170"/>
      <c r="D13" s="183"/>
      <c r="E13" s="183"/>
      <c r="F13" s="183"/>
      <c r="G13" s="180"/>
      <c r="H13" s="169"/>
      <c r="I13" s="45" t="s">
        <v>77</v>
      </c>
      <c r="J13" s="177"/>
      <c r="K13" s="177"/>
      <c r="L13" s="178"/>
      <c r="P13" s="49"/>
    </row>
    <row r="14" spans="1:20" ht="20.25" customHeight="1" thickBot="1" x14ac:dyDescent="0.45">
      <c r="B14" s="21"/>
      <c r="C14" s="15"/>
      <c r="D14" s="15"/>
      <c r="E14" s="16"/>
      <c r="F14" s="17"/>
      <c r="G14" s="18"/>
      <c r="H14" s="16"/>
      <c r="I14" s="17"/>
      <c r="J14" s="17"/>
      <c r="K14" s="15"/>
    </row>
    <row r="15" spans="1:20" s="19" customFormat="1" ht="39.950000000000003" customHeight="1" thickBot="1" x14ac:dyDescent="0.25">
      <c r="A15" s="54" t="s">
        <v>80</v>
      </c>
      <c r="B15" s="145" t="s">
        <v>81</v>
      </c>
      <c r="C15" s="116" t="s">
        <v>82</v>
      </c>
      <c r="D15" s="193" t="s">
        <v>83</v>
      </c>
      <c r="E15" s="194"/>
      <c r="F15" s="146" t="s">
        <v>1</v>
      </c>
      <c r="G15" s="147" t="s">
        <v>84</v>
      </c>
      <c r="H15" s="116" t="s">
        <v>85</v>
      </c>
      <c r="I15" s="148" t="s">
        <v>86</v>
      </c>
      <c r="J15" s="181" t="s">
        <v>87</v>
      </c>
      <c r="K15" s="181"/>
      <c r="L15" s="149" t="s">
        <v>0</v>
      </c>
      <c r="P15" s="53"/>
      <c r="Q15" s="20"/>
    </row>
    <row r="16" spans="1:20" ht="39.950000000000003" customHeight="1" x14ac:dyDescent="0.3">
      <c r="A16" s="132" t="s">
        <v>88</v>
      </c>
      <c r="B16" s="117"/>
      <c r="C16" s="125"/>
      <c r="D16" s="190"/>
      <c r="E16" s="191"/>
      <c r="F16" s="144"/>
      <c r="G16" s="119"/>
      <c r="H16" s="119"/>
      <c r="I16" s="126"/>
      <c r="J16" s="195"/>
      <c r="K16" s="195"/>
      <c r="L16" s="127"/>
      <c r="R16" s="13"/>
      <c r="S16" s="13"/>
    </row>
    <row r="17" spans="1:19" ht="39.950000000000003" customHeight="1" x14ac:dyDescent="0.3">
      <c r="A17" s="133" t="s">
        <v>89</v>
      </c>
      <c r="B17" s="118"/>
      <c r="C17" s="128"/>
      <c r="D17" s="173"/>
      <c r="E17" s="174"/>
      <c r="F17" s="143"/>
      <c r="G17" s="120"/>
      <c r="H17" s="120"/>
      <c r="I17" s="129"/>
      <c r="J17" s="184"/>
      <c r="K17" s="184"/>
      <c r="L17" s="82"/>
      <c r="R17" s="13"/>
      <c r="S17" s="13"/>
    </row>
    <row r="18" spans="1:19" ht="39.950000000000003" customHeight="1" x14ac:dyDescent="0.3">
      <c r="A18" s="133" t="s">
        <v>90</v>
      </c>
      <c r="B18" s="118"/>
      <c r="C18" s="128"/>
      <c r="D18" s="173"/>
      <c r="E18" s="174"/>
      <c r="F18" s="143"/>
      <c r="G18" s="120"/>
      <c r="H18" s="120"/>
      <c r="I18" s="129"/>
      <c r="J18" s="184"/>
      <c r="K18" s="184"/>
      <c r="L18" s="82"/>
      <c r="R18" s="13"/>
      <c r="S18" s="13"/>
    </row>
    <row r="19" spans="1:19" ht="39.950000000000003" customHeight="1" x14ac:dyDescent="0.3">
      <c r="A19" s="133" t="s">
        <v>91</v>
      </c>
      <c r="B19" s="118"/>
      <c r="C19" s="128"/>
      <c r="D19" s="173"/>
      <c r="E19" s="174"/>
      <c r="F19" s="143"/>
      <c r="G19" s="120"/>
      <c r="H19" s="120"/>
      <c r="I19" s="129"/>
      <c r="J19" s="184"/>
      <c r="K19" s="184"/>
      <c r="L19" s="82"/>
      <c r="R19" s="13"/>
      <c r="S19" s="13"/>
    </row>
    <row r="20" spans="1:19" ht="39.950000000000003" customHeight="1" x14ac:dyDescent="0.3">
      <c r="A20" s="133" t="s">
        <v>92</v>
      </c>
      <c r="B20" s="118"/>
      <c r="C20" s="128"/>
      <c r="D20" s="173"/>
      <c r="E20" s="174"/>
      <c r="F20" s="143"/>
      <c r="G20" s="120"/>
      <c r="H20" s="120"/>
      <c r="I20" s="129"/>
      <c r="J20" s="184"/>
      <c r="K20" s="184"/>
      <c r="L20" s="82"/>
      <c r="R20" s="13"/>
      <c r="S20" s="13"/>
    </row>
    <row r="21" spans="1:19" ht="39.950000000000003" customHeight="1" x14ac:dyDescent="0.3">
      <c r="A21" s="133" t="s">
        <v>93</v>
      </c>
      <c r="B21" s="118"/>
      <c r="C21" s="128"/>
      <c r="D21" s="173"/>
      <c r="E21" s="174"/>
      <c r="F21" s="143"/>
      <c r="G21" s="120"/>
      <c r="H21" s="120"/>
      <c r="I21" s="129"/>
      <c r="J21" s="184"/>
      <c r="K21" s="184"/>
      <c r="L21" s="82"/>
      <c r="R21" s="13"/>
      <c r="S21" s="13"/>
    </row>
    <row r="22" spans="1:19" ht="39.950000000000003" customHeight="1" x14ac:dyDescent="0.3">
      <c r="A22" s="133" t="s">
        <v>94</v>
      </c>
      <c r="B22" s="118"/>
      <c r="C22" s="128"/>
      <c r="D22" s="173"/>
      <c r="E22" s="174"/>
      <c r="F22" s="143"/>
      <c r="G22" s="120"/>
      <c r="H22" s="120"/>
      <c r="I22" s="129"/>
      <c r="J22" s="184"/>
      <c r="K22" s="184"/>
      <c r="L22" s="82"/>
      <c r="R22" s="13"/>
      <c r="S22" s="13"/>
    </row>
    <row r="23" spans="1:19" ht="39.950000000000003" customHeight="1" x14ac:dyDescent="0.3">
      <c r="A23" s="133" t="s">
        <v>95</v>
      </c>
      <c r="B23" s="118"/>
      <c r="C23" s="128"/>
      <c r="D23" s="173"/>
      <c r="E23" s="174"/>
      <c r="F23" s="143"/>
      <c r="G23" s="120"/>
      <c r="H23" s="120"/>
      <c r="I23" s="129"/>
      <c r="J23" s="184"/>
      <c r="K23" s="184"/>
      <c r="L23" s="82"/>
      <c r="R23" s="13"/>
      <c r="S23" s="13"/>
    </row>
    <row r="24" spans="1:19" ht="39.950000000000003" customHeight="1" x14ac:dyDescent="0.3">
      <c r="A24" s="133" t="s">
        <v>96</v>
      </c>
      <c r="B24" s="118"/>
      <c r="C24" s="128"/>
      <c r="D24" s="173"/>
      <c r="E24" s="174"/>
      <c r="F24" s="143"/>
      <c r="G24" s="120"/>
      <c r="H24" s="120"/>
      <c r="I24" s="129"/>
      <c r="J24" s="184"/>
      <c r="K24" s="184"/>
      <c r="L24" s="82"/>
      <c r="R24" s="13"/>
      <c r="S24" s="13"/>
    </row>
    <row r="25" spans="1:19" ht="39.950000000000003" customHeight="1" x14ac:dyDescent="0.3">
      <c r="A25" s="133" t="s">
        <v>97</v>
      </c>
      <c r="B25" s="118"/>
      <c r="C25" s="128"/>
      <c r="D25" s="173"/>
      <c r="E25" s="174"/>
      <c r="F25" s="143"/>
      <c r="G25" s="120"/>
      <c r="H25" s="120"/>
      <c r="I25" s="129"/>
      <c r="J25" s="184"/>
      <c r="K25" s="184"/>
      <c r="L25" s="82"/>
      <c r="R25" s="13"/>
      <c r="S25" s="13"/>
    </row>
    <row r="26" spans="1:19" ht="39.950000000000003" customHeight="1" x14ac:dyDescent="0.3">
      <c r="A26" s="133" t="s">
        <v>98</v>
      </c>
      <c r="B26" s="118"/>
      <c r="C26" s="128"/>
      <c r="D26" s="173"/>
      <c r="E26" s="174"/>
      <c r="F26" s="143"/>
      <c r="G26" s="120"/>
      <c r="H26" s="120"/>
      <c r="I26" s="129"/>
      <c r="J26" s="184"/>
      <c r="K26" s="184"/>
      <c r="L26" s="82"/>
      <c r="R26" s="13"/>
      <c r="S26" s="13"/>
    </row>
    <row r="27" spans="1:19" ht="39.950000000000003" customHeight="1" x14ac:dyDescent="0.3">
      <c r="A27" s="133" t="s">
        <v>99</v>
      </c>
      <c r="B27" s="118"/>
      <c r="C27" s="128"/>
      <c r="D27" s="171"/>
      <c r="E27" s="172"/>
      <c r="F27" s="143"/>
      <c r="G27" s="120"/>
      <c r="H27" s="120"/>
      <c r="I27" s="129"/>
      <c r="J27" s="184"/>
      <c r="K27" s="184"/>
      <c r="L27" s="82"/>
      <c r="R27" s="13"/>
      <c r="S27" s="13"/>
    </row>
    <row r="28" spans="1:19" ht="39.950000000000003" customHeight="1" x14ac:dyDescent="0.3">
      <c r="A28" s="133" t="s">
        <v>100</v>
      </c>
      <c r="B28" s="118"/>
      <c r="C28" s="128"/>
      <c r="D28" s="171"/>
      <c r="E28" s="172"/>
      <c r="F28" s="143"/>
      <c r="G28" s="120"/>
      <c r="H28" s="120"/>
      <c r="I28" s="129"/>
      <c r="J28" s="184"/>
      <c r="K28" s="184"/>
      <c r="L28" s="82"/>
      <c r="R28" s="13"/>
      <c r="S28" s="13"/>
    </row>
    <row r="29" spans="1:19" ht="39.950000000000003" customHeight="1" x14ac:dyDescent="0.3">
      <c r="A29" s="133" t="s">
        <v>101</v>
      </c>
      <c r="B29" s="118"/>
      <c r="C29" s="128"/>
      <c r="D29" s="171"/>
      <c r="E29" s="172"/>
      <c r="F29" s="143"/>
      <c r="G29" s="120"/>
      <c r="H29" s="120"/>
      <c r="I29" s="129"/>
      <c r="J29" s="184"/>
      <c r="K29" s="184"/>
      <c r="L29" s="82"/>
      <c r="R29" s="13"/>
      <c r="S29" s="13"/>
    </row>
    <row r="30" spans="1:19" ht="39.950000000000003" customHeight="1" x14ac:dyDescent="0.3">
      <c r="A30" s="133" t="s">
        <v>102</v>
      </c>
      <c r="B30" s="118"/>
      <c r="C30" s="128"/>
      <c r="D30" s="171"/>
      <c r="E30" s="172"/>
      <c r="F30" s="143"/>
      <c r="G30" s="120"/>
      <c r="H30" s="120"/>
      <c r="I30" s="129"/>
      <c r="J30" s="184"/>
      <c r="K30" s="184"/>
      <c r="L30" s="82"/>
      <c r="R30" s="13"/>
      <c r="S30" s="13"/>
    </row>
    <row r="31" spans="1:19" ht="39.950000000000003" customHeight="1" x14ac:dyDescent="0.3">
      <c r="A31" s="133" t="s">
        <v>103</v>
      </c>
      <c r="B31" s="118"/>
      <c r="C31" s="128"/>
      <c r="D31" s="171"/>
      <c r="E31" s="172"/>
      <c r="F31" s="143"/>
      <c r="G31" s="120"/>
      <c r="H31" s="120"/>
      <c r="I31" s="129"/>
      <c r="J31" s="184"/>
      <c r="K31" s="184"/>
      <c r="L31" s="82"/>
      <c r="R31" s="13"/>
      <c r="S31" s="13"/>
    </row>
    <row r="32" spans="1:19" ht="39.950000000000003" customHeight="1" x14ac:dyDescent="0.3">
      <c r="A32" s="134" t="s">
        <v>104</v>
      </c>
      <c r="B32" s="121"/>
      <c r="C32" s="130"/>
      <c r="D32" s="155"/>
      <c r="E32" s="156"/>
      <c r="F32" s="141"/>
      <c r="G32" s="104"/>
      <c r="H32" s="104"/>
      <c r="I32" s="131"/>
      <c r="J32" s="201"/>
      <c r="K32" s="201"/>
      <c r="L32" s="83"/>
      <c r="R32" s="13"/>
      <c r="S32" s="13"/>
    </row>
    <row r="33" spans="1:19" ht="39.950000000000003" customHeight="1" x14ac:dyDescent="0.3">
      <c r="A33" s="134" t="s">
        <v>105</v>
      </c>
      <c r="B33" s="121"/>
      <c r="C33" s="130"/>
      <c r="D33" s="155"/>
      <c r="E33" s="156"/>
      <c r="F33" s="141"/>
      <c r="G33" s="123"/>
      <c r="H33" s="123"/>
      <c r="I33" s="131"/>
      <c r="J33" s="201"/>
      <c r="K33" s="201"/>
      <c r="L33" s="83"/>
      <c r="R33" s="13"/>
      <c r="S33" s="13"/>
    </row>
    <row r="34" spans="1:19" ht="39.950000000000003" customHeight="1" x14ac:dyDescent="0.3">
      <c r="A34" s="134" t="s">
        <v>106</v>
      </c>
      <c r="B34" s="121"/>
      <c r="C34" s="130"/>
      <c r="D34" s="155"/>
      <c r="E34" s="156"/>
      <c r="F34" s="141"/>
      <c r="G34" s="123"/>
      <c r="H34" s="123"/>
      <c r="I34" s="131"/>
      <c r="J34" s="201"/>
      <c r="K34" s="201"/>
      <c r="L34" s="83"/>
      <c r="R34" s="13"/>
      <c r="S34" s="13"/>
    </row>
    <row r="35" spans="1:19" ht="39.950000000000003" customHeight="1" thickBot="1" x14ac:dyDescent="0.35">
      <c r="A35" s="135" t="s">
        <v>107</v>
      </c>
      <c r="B35" s="122"/>
      <c r="C35" s="136"/>
      <c r="D35" s="157"/>
      <c r="E35" s="158"/>
      <c r="F35" s="142"/>
      <c r="G35" s="124"/>
      <c r="H35" s="124"/>
      <c r="I35" s="137"/>
      <c r="J35" s="196"/>
      <c r="K35" s="196"/>
      <c r="L35" s="84"/>
      <c r="R35" s="13"/>
      <c r="S35" s="13"/>
    </row>
  </sheetData>
  <sheetProtection algorithmName="SHA-512" hashValue="TeNOEoLxGFaEomkrlPYOozV4m1YMX3doYVnpiNsCEtFlZSApQm8C/fqHMKi1Fa2oL3hcjRZPb2lRQlyodTgnew==" saltValue="olMcSzC+b0Xp/RHyvG3BwQ==" spinCount="100000" sheet="1" objects="1" selectLockedCells="1"/>
  <mergeCells count="58">
    <mergeCell ref="J35:K35"/>
    <mergeCell ref="H9:L9"/>
    <mergeCell ref="I8:J8"/>
    <mergeCell ref="J31:K31"/>
    <mergeCell ref="J32:K32"/>
    <mergeCell ref="J33:K33"/>
    <mergeCell ref="J34:K34"/>
    <mergeCell ref="J26:K26"/>
    <mergeCell ref="J27:K27"/>
    <mergeCell ref="J28:K28"/>
    <mergeCell ref="J29:K29"/>
    <mergeCell ref="J30:K30"/>
    <mergeCell ref="J21:K21"/>
    <mergeCell ref="J22:K22"/>
    <mergeCell ref="J23:K23"/>
    <mergeCell ref="J25:K25"/>
    <mergeCell ref="J16:K16"/>
    <mergeCell ref="J17:K17"/>
    <mergeCell ref="J18:K18"/>
    <mergeCell ref="J19:K19"/>
    <mergeCell ref="J20:K20"/>
    <mergeCell ref="J15:K15"/>
    <mergeCell ref="D12:G13"/>
    <mergeCell ref="J24:K24"/>
    <mergeCell ref="F8:G8"/>
    <mergeCell ref="D10:E11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F10:F11"/>
    <mergeCell ref="D15:E15"/>
    <mergeCell ref="J12:L12"/>
    <mergeCell ref="J13:L13"/>
    <mergeCell ref="J10:L10"/>
    <mergeCell ref="J11:L11"/>
    <mergeCell ref="G10:G11"/>
    <mergeCell ref="H10:H11"/>
    <mergeCell ref="H12:H13"/>
    <mergeCell ref="D32:E32"/>
    <mergeCell ref="D33:E33"/>
    <mergeCell ref="D34:E34"/>
    <mergeCell ref="D35:E35"/>
    <mergeCell ref="A8:E9"/>
    <mergeCell ref="A10:C11"/>
    <mergeCell ref="A12:C13"/>
    <mergeCell ref="D31:E31"/>
    <mergeCell ref="D27:E27"/>
    <mergeCell ref="D28:E28"/>
    <mergeCell ref="D29:E29"/>
    <mergeCell ref="D30:E30"/>
    <mergeCell ref="D25:E25"/>
    <mergeCell ref="D26:E26"/>
  </mergeCells>
  <printOptions horizontalCentered="1" verticalCentered="1"/>
  <pageMargins left="7.874015748031496E-2" right="7.874015748031496E-2" top="0.19685039370078741" bottom="0" header="0" footer="0"/>
  <pageSetup paperSize="9" scale="52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0000000}">
          <x14:formula1>
            <xm:f>'Dropdown-Listen'!$C$10:$C$25</xm:f>
          </x14:formula1>
          <xm:sqref>D10:E11</xm:sqref>
        </x14:dataValidation>
        <x14:dataValidation type="list" allowBlank="1" showInputMessage="1" showErrorMessage="1" xr:uid="{00000000-0002-0000-0000-000001000000}">
          <x14:formula1>
            <xm:f>'Dropdown-Listen'!$C$5:$C$9</xm:f>
          </x14:formula1>
          <xm:sqref>I8:J8</xm:sqref>
        </x14:dataValidation>
        <x14:dataValidation type="list" allowBlank="1" showInputMessage="1" showErrorMessage="1" xr:uid="{00000000-0002-0000-0000-000002000000}">
          <x14:formula1>
            <xm:f>'Dropdown-Listen'!$B$6:$B$12</xm:f>
          </x14:formula1>
          <xm:sqref>L8</xm:sqref>
        </x14:dataValidation>
        <x14:dataValidation type="list" allowBlank="1" showInputMessage="1" showErrorMessage="1" xr:uid="{00000000-0002-0000-0000-000003000000}">
          <x14:formula1>
            <xm:f>'Dropdown-Listen'!$D$4:$D$7</xm:f>
          </x14:formula1>
          <xm:sqref>F16:F35</xm:sqref>
        </x14:dataValidation>
        <x14:dataValidation type="list" allowBlank="1" showInputMessage="1" showErrorMessage="1" xr:uid="{00000000-0002-0000-0000-000004000000}">
          <x14:formula1>
            <xm:f>'Dropdown-Listen'!$D$11:$D$14</xm:f>
          </x14:formula1>
          <xm:sqref>I16:I35</xm:sqref>
        </x14:dataValidation>
        <x14:dataValidation type="list" allowBlank="1" showInputMessage="1" showErrorMessage="1" xr:uid="{00000000-0002-0000-0000-000005000000}">
          <x14:formula1>
            <xm:f>'Dropdown-Listen'!$D$16:$D$20</xm:f>
          </x14:formula1>
          <xm:sqref>J16:K35</xm:sqref>
        </x14:dataValidation>
        <x14:dataValidation type="list" allowBlank="1" showInputMessage="1" showErrorMessage="1" xr:uid="{00000000-0002-0000-0000-000006000000}">
          <x14:formula1>
            <xm:f>'Dropdown-Listen'!$B$16:$B$24</xm:f>
          </x14:formula1>
          <xm:sqref>L16:L35</xm:sqref>
        </x14:dataValidation>
        <x14:dataValidation type="list" allowBlank="1" showInputMessage="1" showErrorMessage="1" xr:uid="{00000000-0002-0000-0000-000007000000}">
          <x14:formula1>
            <xm:f>'Dropdown-Listen'!$D$7:$D$11</xm:f>
          </x14:formula1>
          <xm:sqref>H16:H35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B2:D25"/>
  <sheetViews>
    <sheetView topLeftCell="A4" workbookViewId="0">
      <selection activeCell="B8" sqref="B8"/>
    </sheetView>
  </sheetViews>
  <sheetFormatPr baseColWidth="10" defaultRowHeight="23.25" x14ac:dyDescent="0.35"/>
  <cols>
    <col min="2" max="4" width="28.33203125" style="55" customWidth="1"/>
  </cols>
  <sheetData>
    <row r="2" spans="2:4" x14ac:dyDescent="0.2">
      <c r="B2" s="56"/>
      <c r="C2" s="56"/>
      <c r="D2" s="56"/>
    </row>
    <row r="3" spans="2:4" x14ac:dyDescent="0.2">
      <c r="B3" s="56"/>
      <c r="C3" s="56"/>
      <c r="D3" s="56"/>
    </row>
    <row r="4" spans="2:4" x14ac:dyDescent="0.2">
      <c r="B4" s="56"/>
      <c r="C4" s="56"/>
      <c r="D4" s="56" t="s">
        <v>3</v>
      </c>
    </row>
    <row r="5" spans="2:4" x14ac:dyDescent="0.35">
      <c r="B5" s="56"/>
      <c r="C5" s="57" t="s">
        <v>13</v>
      </c>
      <c r="D5" s="56" t="s">
        <v>2</v>
      </c>
    </row>
    <row r="6" spans="2:4" x14ac:dyDescent="0.35">
      <c r="B6" s="57"/>
      <c r="C6" s="57" t="s">
        <v>14</v>
      </c>
      <c r="D6" s="57" t="s">
        <v>8</v>
      </c>
    </row>
    <row r="7" spans="2:4" x14ac:dyDescent="0.35">
      <c r="B7" s="57"/>
      <c r="C7" s="42"/>
      <c r="D7" s="57"/>
    </row>
    <row r="8" spans="2:4" x14ac:dyDescent="0.35">
      <c r="B8" s="57"/>
      <c r="C8" s="57" t="s">
        <v>15</v>
      </c>
      <c r="D8" s="57" t="s">
        <v>108</v>
      </c>
    </row>
    <row r="9" spans="2:4" x14ac:dyDescent="0.35">
      <c r="B9" s="57" t="s">
        <v>9</v>
      </c>
      <c r="C9" s="57"/>
      <c r="D9" s="57" t="s">
        <v>39</v>
      </c>
    </row>
    <row r="10" spans="2:4" x14ac:dyDescent="0.35">
      <c r="B10" s="57" t="s">
        <v>10</v>
      </c>
      <c r="C10" s="57"/>
      <c r="D10" s="57" t="s">
        <v>40</v>
      </c>
    </row>
    <row r="11" spans="2:4" x14ac:dyDescent="0.35">
      <c r="B11" s="57" t="s">
        <v>11</v>
      </c>
      <c r="C11" s="57" t="s">
        <v>16</v>
      </c>
      <c r="D11" s="57" t="s">
        <v>68</v>
      </c>
    </row>
    <row r="12" spans="2:4" x14ac:dyDescent="0.35">
      <c r="B12" s="57" t="s">
        <v>12</v>
      </c>
      <c r="C12" s="56" t="s">
        <v>17</v>
      </c>
      <c r="D12" s="57" t="s">
        <v>41</v>
      </c>
    </row>
    <row r="13" spans="2:4" x14ac:dyDescent="0.2">
      <c r="B13" s="56"/>
      <c r="C13" s="56" t="s">
        <v>18</v>
      </c>
      <c r="D13" s="56" t="s">
        <v>61</v>
      </c>
    </row>
    <row r="14" spans="2:4" x14ac:dyDescent="0.35">
      <c r="C14" s="55" t="s">
        <v>19</v>
      </c>
      <c r="D14" s="56"/>
    </row>
    <row r="15" spans="2:4" x14ac:dyDescent="0.35">
      <c r="B15" s="58"/>
      <c r="C15" s="55" t="s">
        <v>20</v>
      </c>
    </row>
    <row r="16" spans="2:4" x14ac:dyDescent="0.35">
      <c r="B16" s="55" t="s">
        <v>34</v>
      </c>
      <c r="C16" s="55" t="s">
        <v>21</v>
      </c>
      <c r="D16" s="55" t="s">
        <v>33</v>
      </c>
    </row>
    <row r="17" spans="2:4" x14ac:dyDescent="0.35">
      <c r="B17" s="55" t="s">
        <v>64</v>
      </c>
      <c r="C17" s="55" t="s">
        <v>28</v>
      </c>
      <c r="D17" s="55" t="s">
        <v>31</v>
      </c>
    </row>
    <row r="18" spans="2:4" x14ac:dyDescent="0.35">
      <c r="B18" s="55" t="s">
        <v>65</v>
      </c>
      <c r="C18" s="55" t="s">
        <v>29</v>
      </c>
      <c r="D18" s="55" t="s">
        <v>32</v>
      </c>
    </row>
    <row r="19" spans="2:4" x14ac:dyDescent="0.35">
      <c r="B19" s="55" t="s">
        <v>66</v>
      </c>
      <c r="C19" s="55" t="s">
        <v>22</v>
      </c>
    </row>
    <row r="20" spans="2:4" x14ac:dyDescent="0.35">
      <c r="B20" s="55" t="s">
        <v>67</v>
      </c>
      <c r="C20" s="55" t="s">
        <v>23</v>
      </c>
    </row>
    <row r="21" spans="2:4" x14ac:dyDescent="0.35">
      <c r="B21" s="57" t="s">
        <v>68</v>
      </c>
      <c r="C21" s="55" t="s">
        <v>24</v>
      </c>
    </row>
    <row r="22" spans="2:4" x14ac:dyDescent="0.35">
      <c r="B22" s="55" t="s">
        <v>37</v>
      </c>
      <c r="C22" s="55" t="s">
        <v>25</v>
      </c>
    </row>
    <row r="23" spans="2:4" x14ac:dyDescent="0.35">
      <c r="B23" s="55" t="s">
        <v>42</v>
      </c>
      <c r="C23" s="55" t="s">
        <v>26</v>
      </c>
    </row>
    <row r="24" spans="2:4" x14ac:dyDescent="0.35">
      <c r="C24" s="55" t="s">
        <v>27</v>
      </c>
    </row>
    <row r="25" spans="2:4" x14ac:dyDescent="0.35">
      <c r="C25" s="55" t="s">
        <v>30</v>
      </c>
    </row>
  </sheetData>
  <sheetProtection algorithmName="SHA-512" hashValue="qMg2Jtkg4mNhCLL495lBzuXmIB1FMwWXDeUynccvJu0gGjmyPXnEVU/CRlQ2ZMjJCFPpinKKtpSa8MyetM9x3A==" saltValue="pkmZeky8u+l8J+kUZyY73A==" spinCount="100000" sheet="1" selectLockedCells="1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N34"/>
  <sheetViews>
    <sheetView showZeros="0" topLeftCell="A10" workbookViewId="0">
      <selection activeCell="F17" sqref="F17:H20"/>
    </sheetView>
  </sheetViews>
  <sheetFormatPr baseColWidth="10" defaultRowHeight="15" x14ac:dyDescent="0.2"/>
  <cols>
    <col min="1" max="1" width="11.88671875" customWidth="1"/>
    <col min="2" max="2" width="19.88671875" style="1" customWidth="1"/>
    <col min="3" max="3" width="10" style="1" customWidth="1"/>
    <col min="4" max="4" width="19.44140625" style="1" customWidth="1"/>
    <col min="5" max="5" width="4.77734375" style="1" customWidth="1"/>
    <col min="6" max="9" width="4.77734375" customWidth="1"/>
    <col min="10" max="10" width="28.5546875" customWidth="1"/>
    <col min="11" max="17" width="4.77734375" customWidth="1"/>
    <col min="19" max="19" width="18.88671875" customWidth="1"/>
    <col min="20" max="29" width="4.77734375" customWidth="1"/>
  </cols>
  <sheetData>
    <row r="1" spans="1:14" ht="45" customHeight="1" x14ac:dyDescent="0.2">
      <c r="D1" s="99"/>
      <c r="E1" s="233" t="s">
        <v>60</v>
      </c>
      <c r="F1" s="233"/>
      <c r="G1" s="233"/>
      <c r="H1" s="233"/>
      <c r="I1" s="233"/>
      <c r="J1" s="233"/>
      <c r="K1" s="233"/>
      <c r="L1" s="233"/>
      <c r="M1" s="233"/>
      <c r="N1" s="233"/>
    </row>
    <row r="2" spans="1:14" ht="27" customHeight="1" x14ac:dyDescent="0.2"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</row>
    <row r="3" spans="1:14" ht="23.25" x14ac:dyDescent="0.35">
      <c r="D3" s="247">
        <f>Datenbogen!I8</f>
        <v>0</v>
      </c>
      <c r="E3" s="247"/>
      <c r="F3" s="247"/>
      <c r="G3" s="247"/>
      <c r="H3" s="247"/>
      <c r="I3" s="247"/>
      <c r="J3" s="103" t="str">
        <f>Datenbogen!K8</f>
        <v>Schulhalbjahr</v>
      </c>
      <c r="K3" s="234">
        <f>Datenbogen!L8</f>
        <v>0</v>
      </c>
      <c r="L3" s="234"/>
      <c r="M3" s="234"/>
      <c r="N3" s="234"/>
    </row>
    <row r="4" spans="1:14" ht="9.75" customHeight="1" x14ac:dyDescent="0.3">
      <c r="D4" s="106"/>
      <c r="E4" s="100"/>
      <c r="F4" s="101"/>
      <c r="G4" s="102"/>
      <c r="H4" s="101"/>
      <c r="I4" s="101"/>
      <c r="J4" s="100"/>
      <c r="K4" s="100"/>
      <c r="L4" s="100"/>
      <c r="M4" s="100"/>
      <c r="N4" s="100"/>
    </row>
    <row r="5" spans="1:14" x14ac:dyDescent="0.2">
      <c r="E5"/>
      <c r="H5" s="13"/>
      <c r="I5" s="13"/>
    </row>
    <row r="6" spans="1:14" ht="29.25" customHeight="1" x14ac:dyDescent="0.2"/>
    <row r="8" spans="1:14" ht="30" customHeight="1" x14ac:dyDescent="0.2">
      <c r="A8" s="225">
        <f>Datenbogen!D10</f>
        <v>0</v>
      </c>
      <c r="B8" s="226"/>
      <c r="C8" s="225">
        <f>Datenbogen!D12</f>
        <v>0</v>
      </c>
      <c r="D8" s="244"/>
      <c r="E8" s="244"/>
      <c r="F8" s="244"/>
      <c r="G8" s="244"/>
      <c r="H8" s="226"/>
      <c r="J8" s="225">
        <f>Datenbogen!G10</f>
        <v>0</v>
      </c>
      <c r="K8" s="226"/>
      <c r="L8" s="235">
        <f>Datenbogen!F8</f>
        <v>0</v>
      </c>
      <c r="M8" s="236"/>
      <c r="N8" s="237"/>
    </row>
    <row r="9" spans="1:14" x14ac:dyDescent="0.2">
      <c r="A9" s="227"/>
      <c r="B9" s="228"/>
      <c r="C9" s="227"/>
      <c r="D9" s="245"/>
      <c r="E9" s="245"/>
      <c r="F9" s="245"/>
      <c r="G9" s="245"/>
      <c r="H9" s="228"/>
      <c r="J9" s="227"/>
      <c r="K9" s="228"/>
      <c r="L9" s="238"/>
      <c r="M9" s="239"/>
      <c r="N9" s="240"/>
    </row>
    <row r="10" spans="1:14" x14ac:dyDescent="0.2">
      <c r="A10" s="229" t="s">
        <v>56</v>
      </c>
      <c r="B10" s="230"/>
      <c r="C10" s="231" t="s">
        <v>57</v>
      </c>
      <c r="D10" s="246"/>
      <c r="E10" s="246"/>
      <c r="F10" s="246"/>
      <c r="G10" s="246"/>
      <c r="H10" s="232"/>
      <c r="J10" s="231" t="s">
        <v>58</v>
      </c>
      <c r="K10" s="232"/>
      <c r="L10" s="241" t="s">
        <v>59</v>
      </c>
      <c r="M10" s="242"/>
      <c r="N10" s="243"/>
    </row>
    <row r="13" spans="1:14" s="12" customFormat="1" ht="13.5" thickBot="1" x14ac:dyDescent="0.25">
      <c r="A13" s="11"/>
      <c r="B13" s="11"/>
      <c r="C13" s="11"/>
      <c r="D13" s="62"/>
      <c r="E13" s="62"/>
      <c r="F13" s="62"/>
      <c r="G13" s="62"/>
      <c r="H13" s="62"/>
    </row>
    <row r="14" spans="1:14" ht="15" customHeight="1" x14ac:dyDescent="0.2">
      <c r="A14" s="203" t="s">
        <v>47</v>
      </c>
      <c r="B14" s="204"/>
      <c r="D14" s="203" t="s">
        <v>48</v>
      </c>
      <c r="E14" s="207"/>
      <c r="F14" s="207"/>
      <c r="G14" s="207"/>
      <c r="H14" s="204"/>
      <c r="J14" s="211" t="s">
        <v>54</v>
      </c>
      <c r="K14" s="212"/>
      <c r="L14" s="212"/>
      <c r="M14" s="212"/>
      <c r="N14" s="213"/>
    </row>
    <row r="15" spans="1:14" ht="15.75" thickBot="1" x14ac:dyDescent="0.25">
      <c r="A15" s="205"/>
      <c r="B15" s="206"/>
      <c r="D15" s="205"/>
      <c r="E15" s="208"/>
      <c r="F15" s="208"/>
      <c r="G15" s="208"/>
      <c r="H15" s="206"/>
      <c r="J15" s="214"/>
      <c r="K15" s="215"/>
      <c r="L15" s="215"/>
      <c r="M15" s="215"/>
      <c r="N15" s="216"/>
    </row>
    <row r="16" spans="1:14" ht="45" thickBot="1" x14ac:dyDescent="0.25">
      <c r="A16" s="152" t="s">
        <v>1</v>
      </c>
      <c r="B16" s="97"/>
      <c r="C16"/>
      <c r="D16" s="90" t="s">
        <v>0</v>
      </c>
      <c r="E16" s="6" t="s">
        <v>5</v>
      </c>
      <c r="F16" s="7" t="s">
        <v>2</v>
      </c>
      <c r="G16" s="64" t="s">
        <v>3</v>
      </c>
      <c r="H16" s="65" t="s">
        <v>8</v>
      </c>
      <c r="J16" s="89" t="s">
        <v>53</v>
      </c>
      <c r="K16" s="97" t="s">
        <v>5</v>
      </c>
      <c r="L16" s="107" t="s">
        <v>2</v>
      </c>
      <c r="M16" s="108" t="s">
        <v>3</v>
      </c>
      <c r="N16" s="109" t="s">
        <v>8</v>
      </c>
    </row>
    <row r="17" spans="1:14" ht="24" customHeight="1" x14ac:dyDescent="0.2">
      <c r="A17" s="150" t="s">
        <v>2</v>
      </c>
      <c r="B17" s="151">
        <f>COUNTIFS(Datenbogen!$F$16:$F$35,"männlich",Datenbogen!$H$16:$H$35,"Mit Maßnahmebeginn")+COUNTIFS(Datenbogen!$F$16:$F$35,"männlich",Datenbogen!$H$16:$H$35,"Nach Vorschaltjahr")+COUNTIFS(Datenbogen!$F$16:$F$35,"männlich",Datenbogen!$H$16:$H$35,"Wiederholung der Maßnahme")</f>
        <v>0</v>
      </c>
      <c r="C17"/>
      <c r="D17" s="63" t="s">
        <v>45</v>
      </c>
      <c r="E17" s="66">
        <f>SUM(F17:H17)</f>
        <v>0</v>
      </c>
      <c r="F17" s="139">
        <f>COUNTIFS(Datenbogen!$F$16:$F$35,"männlich",Datenbogen!$L$16:$L$35,"Verbindliche Zusage für einen Arbeitsplatz",Datenbogen!$I$16:$I$35,"PUSCH vorzeitig abgebrochen")</f>
        <v>0</v>
      </c>
      <c r="G17" s="67">
        <f>COUNTIFS(Datenbogen!$F$16:$F$35,"weiblich",Datenbogen!$L$16:$L$35,"Verbindliche Zusage für einen Arbeitsplatz",Datenbogen!$I$16:$I$35,"PUSCH vorzeitig abgebrochen")</f>
        <v>0</v>
      </c>
      <c r="H17" s="68">
        <f>COUNTIFS(Datenbogen!$F$16:$F$35,"divers",Datenbogen!$L$16:$L$35,"Verbindliche Zusage für einen Arbeitsplatz",Datenbogen!$I$16:$I$35,"PUSCH vorzeitig abgebrochen")</f>
        <v>0</v>
      </c>
      <c r="J17" s="10" t="s">
        <v>35</v>
      </c>
      <c r="K17" s="111">
        <f>SUM(L17:N17)</f>
        <v>0</v>
      </c>
      <c r="L17" s="94">
        <f>COUNTIFS(Datenbogen!$L$16:$L$35,"Verbindliche Zusage für einen Ausbildungsplatz",Datenbogen!$I$16:$I$35,"Mit Ende der Maßnahme ",Datenbogen!$F$16:$F$35,"männlich")</f>
        <v>0</v>
      </c>
      <c r="M17" s="95">
        <f>COUNTIFS(Datenbogen!$L$16:$L$35,"Verbindliche Zusage für einen Ausbildungsplatz",Datenbogen!$I$16:$I$35,"Mit Ende der Maßnahme ",Datenbogen!$F$16:$F$35,"weiblich")</f>
        <v>0</v>
      </c>
      <c r="N17" s="96">
        <f>COUNTIFS(Datenbogen!$L$16:$L$35,"Verbindliche Zusage für einen Ausbildungsplatz",Datenbogen!$I$16:$I$35,"Mit Ende der Maßnahme ",Datenbogen!$F$16:$F$35,"divers")</f>
        <v>0</v>
      </c>
    </row>
    <row r="18" spans="1:14" ht="24" customHeight="1" x14ac:dyDescent="0.2">
      <c r="A18" s="2" t="s">
        <v>3</v>
      </c>
      <c r="B18" s="69">
        <f>COUNTIFS(Datenbogen!$F$16:$F$35,"weiblich",Datenbogen!$H$16:$H$35,"Mit Maßnahmebeginn")+COUNTIFS(Datenbogen!$F$16:$F$35,"weiblich",Datenbogen!$H$16:$H$35,"Nach Vorschaltjahr")+COUNTIFS(Datenbogen!$F$16:$F$35,"weiblich",Datenbogen!$H$16:$H$35,"Wiederholung der Maßnahme")</f>
        <v>0</v>
      </c>
      <c r="C18"/>
      <c r="D18" s="4" t="s">
        <v>46</v>
      </c>
      <c r="E18" s="69">
        <f t="shared" ref="E18:E20" si="0">SUM(F18:H18)</f>
        <v>0</v>
      </c>
      <c r="F18" s="92">
        <f>COUNTIFS(Datenbogen!$F$16:$F$35,"männlich",Datenbogen!$L$16:$L$35,"Verbindliche Zusage für einen Ausbildungsplatz",Datenbogen!$I$16:$I$35,"PUSCH vorzeitig abgebrochen")</f>
        <v>0</v>
      </c>
      <c r="G18" s="70">
        <f>COUNTIFS(Datenbogen!$F$16:$F$35,"weiblich",Datenbogen!$L$16:$L$35,"Verbindliche Zusage für einen Ausbildungsplatz",Datenbogen!$I$16:$I$35,"PUSCH vorzeitig abgebrochen")</f>
        <v>0</v>
      </c>
      <c r="H18" s="71">
        <f>COUNTIFS(Datenbogen!$F$16:$F$35,"divers",Datenbogen!$L$16:$L$35,"Verbindliche Zusage für einen Ausbildungsplatz",Datenbogen!$I$16:$I$35,"PUSCH vorzeitig abgebrochen")</f>
        <v>0</v>
      </c>
      <c r="J18" s="114" t="s">
        <v>44</v>
      </c>
      <c r="K18" s="112">
        <f>SUM(L18:N18)</f>
        <v>0</v>
      </c>
      <c r="L18" s="92">
        <f>COUNTIFS(Datenbogen!$L$16:$L$35,"Verbindliche Zusage für einen Arbeitsplatz",Datenbogen!$I$16:$I$35,"Mit Ende der Maßnahme ",Datenbogen!$F$16:$F$35,"männlich")</f>
        <v>0</v>
      </c>
      <c r="M18" s="70">
        <f>COUNTIFS(Datenbogen!$L$16:$L$35,"Verbindliche Zusage für einen Arbeitsplatz",Datenbogen!$I$16:$I$35,"Mit Ende der Maßnahme ",Datenbogen!$F$16:$F$35,"weiblich")</f>
        <v>0</v>
      </c>
      <c r="N18" s="71">
        <f>COUNTIFS(Datenbogen!$L$16:$L$35,"Verbindliche Zusage für einen Arbeitsplatz",Datenbogen!$I$16:$I$35,"Mit Ende der Maßnahme ",Datenbogen!$F$16:$F$35,"divers")</f>
        <v>0</v>
      </c>
    </row>
    <row r="19" spans="1:14" ht="24" customHeight="1" thickBot="1" x14ac:dyDescent="0.25">
      <c r="A19" s="3" t="s">
        <v>8</v>
      </c>
      <c r="B19" s="69">
        <f>COUNTIFS(Datenbogen!$F$16:$F$35,"divers",Datenbogen!$H$16:$H$35,"Mit Maßnahmebeginn")+COUNTIFS(Datenbogen!$F$16:$F$35,"divers",Datenbogen!$H$16:$H$35,"Nach Vorschaltjahr")+COUNTIFS(Datenbogen!$F$16:$F$35,"divers",Datenbogen!$H$16:$H$35,"Wiederholung der Maßnahme")</f>
        <v>0</v>
      </c>
      <c r="C19"/>
      <c r="D19" s="5" t="s">
        <v>7</v>
      </c>
      <c r="E19" s="69">
        <f t="shared" si="0"/>
        <v>0</v>
      </c>
      <c r="F19" s="92">
        <f>COUNTIFS(Datenbogen!$F$16:$F$35,"männlich",Datenbogen!$L$16:$L$35,"Zurück in die Regelklasse",Datenbogen!$I$16:$I$35,"PUSCH vorzeitig abgebrochen")</f>
        <v>0</v>
      </c>
      <c r="G19" s="70">
        <f>COUNTIFS(Datenbogen!$F$16:$F$35,"weiblich",Datenbogen!$L$16:$L$35,"Zurück in die Regelklasse",Datenbogen!$I$16:$I$35,"PUSCH vorzeitig abgebrochen")</f>
        <v>0</v>
      </c>
      <c r="H19" s="71">
        <f>COUNTIFS(Datenbogen!$F$16:$F$35,"divers",Datenbogen!$L$16:$L$35,"Zurück in die Regelklasse",Datenbogen!$I$16:$I$35,"PUSCH vorzeitig abgebrochen")</f>
        <v>0</v>
      </c>
      <c r="J19" s="114" t="s">
        <v>36</v>
      </c>
      <c r="K19" s="112">
        <f t="shared" ref="K19:K23" si="1">SUM(L19:N19)</f>
        <v>0</v>
      </c>
      <c r="L19" s="92">
        <f>COUNTIFS(Datenbogen!$L$16:$L$35,"Anmeldung für eine Berufsvorbereitungsmaßnahme",Datenbogen!$I$16:$I$35,"Mit Ende der Maßnahme ",Datenbogen!$F$16:$F$35,"männlich")</f>
        <v>0</v>
      </c>
      <c r="M19" s="70">
        <f>COUNTIFS(Datenbogen!$L$16:$L$35,"Anmeldung für eine Berufsvorbereitungsmaßnahme",Datenbogen!$I$16:$I$35,"Mit Ende der Maßnahme ",Datenbogen!$F$16:$F$35,"weiblich")</f>
        <v>0</v>
      </c>
      <c r="N19" s="71">
        <f>COUNTIFS(Datenbogen!$L$16:$L$35,"Anmeldung für eine Berufsvorbereitungsmaßnahme",Datenbogen!$I$16:$I$35,"Mit Ende der Maßnahme ",Datenbogen!$F$16:$F$35,"divers")</f>
        <v>0</v>
      </c>
    </row>
    <row r="20" spans="1:14" ht="24" customHeight="1" thickBot="1" x14ac:dyDescent="0.25">
      <c r="A20" s="78" t="s">
        <v>6</v>
      </c>
      <c r="B20" s="80">
        <f>SUM(B16:B19)</f>
        <v>0</v>
      </c>
      <c r="D20" s="76" t="s">
        <v>4</v>
      </c>
      <c r="E20" s="77">
        <f t="shared" si="0"/>
        <v>0</v>
      </c>
      <c r="F20" s="93">
        <f>COUNTIFS(Datenbogen!$F$16:$F$35,"männlich",Datenbogen!$L$16:$L$35,"Sonstiges (z.B. Umzug o.ä.)",Datenbogen!$I$16:$I$35,"PUSCH vorzeitig abgebrochen")+COUNTIFS(Datenbogen!$F$16:$F$35,"männlich",Datenbogen!$L$16:$L$35,"Werdegang noch offen",Datenbogen!$I$16:$I$35,"PUSCH vorzeitig abgebrochen")+COUNTIFS(Datenbogen!$F$16:$F$35,"männlich",Datenbogen!$L$16:$L$35,"Anmeldung für eine Berufsvorbereitungsmaßnahme",Datenbogen!$I$16:$I$35,"PUSCH vorzeitig abgebrochen")+COUNTIFS(Datenbogen!$F$16:$F$35,"männlich",Datenbogen!$L$16:$L$35,"Anmeldung an einer weiterführenden allgemein bildenden oder beruflichen Schule",Datenbogen!$I$16:$I$35,"PUSCH vorzeitig abgebrochen")</f>
        <v>0</v>
      </c>
      <c r="G20" s="153">
        <f>COUNTIFS(Datenbogen!$F$16:$F$35,"weiblich",Datenbogen!$L$16:$L$35,"Sonstiges (z.B. Umzug o.ä.)",Datenbogen!$I$16:$I$35,"PUSCH vorzeitig abgebrochen")+COUNTIFS(Datenbogen!$F$16:$F$35,"weiblich",Datenbogen!$L$16:$L$35,"Werdegang noch offen",Datenbogen!$I$16:$I$35,"PUSCH vorzeitig abgebrochen")+COUNTIFS(Datenbogen!$F$16:$F$35,"weiblich",Datenbogen!$L$16:$L$35,"Anmeldung für eine Berufsvorbereitungsmaßnahme",Datenbogen!$I$16:$I$35,"PUSCH vorzeitig abgebrochen")+COUNTIFS(Datenbogen!$F$16:$F$35,"weiblich",Datenbogen!$L$16:$L$35,"Anmeldung an einer weiterführenden allgemein bildenden oder beruflichen Schule",Datenbogen!$I$16:$I$35,"PUSCH vorzeitig abgebrochen")</f>
        <v>0</v>
      </c>
      <c r="H20" s="154">
        <f>COUNTIFS(Datenbogen!$F$16:$F$35,"divers",Datenbogen!$L$16:$L$35,"Sonstiges (z.B. Umzug o.ä.)",Datenbogen!$I$16:$I$35,"PUSCH vorzeitig abgebrochen")+COUNTIFS(Datenbogen!$F$16:$F$35,"divers",Datenbogen!$L$16:$L$35,"Werdegang noch offen",Datenbogen!$I$16:$I$35,"PUSCH vorzeitig abgebrochen")+COUNTIFS(Datenbogen!$F$16:$F$35,"divers",Datenbogen!$L$16:$L$35,"Anmeldung für eine Berufsvorbereitungsmaßnahme",Datenbogen!$I$16:$I$35,"PUSCH vorzeitig abgebrochen")+COUNTIFS(Datenbogen!$F$16:$F$35,"divers",Datenbogen!$L$16:$L$35,"Anmeldung an einer weiterführenden allgemein bildenden oder beruflichen Schule",Datenbogen!$I$16:$I$35,"PUSCH vorzeitig abgebrochen")</f>
        <v>0</v>
      </c>
      <c r="J20" s="114" t="s">
        <v>38</v>
      </c>
      <c r="K20" s="112">
        <f t="shared" si="1"/>
        <v>0</v>
      </c>
      <c r="L20" s="92">
        <f>COUNTIFS(Datenbogen!$L$16:$L$35,"Anmeldung an einer weiterführenden allgemein bildenden oder beruflichen Schule",Datenbogen!$I$16:$I$35,"Mit Ende der Maßnahme ",Datenbogen!$F$16:$F$35,"männlich")</f>
        <v>0</v>
      </c>
      <c r="M20" s="70">
        <f>COUNTIFS(Datenbogen!$L$16:$L$35,"Anmeldung an einer weiterführenden allgemein bildenden oder beruflichen Schule",Datenbogen!$I$16:$I$35,"Mit Ende der Maßnahme ",Datenbogen!$F$16:$F$35,"weiblich")</f>
        <v>0</v>
      </c>
      <c r="N20" s="71">
        <f>COUNTIFS(Datenbogen!$L$16:$L$35,"Anmeldung an einer weiterführenden allgemein bildenden oder beruflichen Schule",Datenbogen!$I$16:$I$35,"Mit Ende der Maßnahme ",Datenbogen!$F$16:$F$35,"divers")</f>
        <v>0</v>
      </c>
    </row>
    <row r="21" spans="1:14" ht="24" customHeight="1" thickBot="1" x14ac:dyDescent="0.25">
      <c r="D21" s="75" t="s">
        <v>6</v>
      </c>
      <c r="E21" s="91">
        <f>SUM(E17:E20)</f>
        <v>0</v>
      </c>
      <c r="F21" s="105">
        <f t="shared" ref="F21:H21" si="2">SUM(F17:F20)</f>
        <v>0</v>
      </c>
      <c r="G21" s="79">
        <f t="shared" si="2"/>
        <v>0</v>
      </c>
      <c r="H21" s="80">
        <f t="shared" si="2"/>
        <v>0</v>
      </c>
      <c r="J21" s="114" t="s">
        <v>68</v>
      </c>
      <c r="K21" s="112">
        <f t="shared" si="1"/>
        <v>0</v>
      </c>
      <c r="L21" s="92">
        <f>COUNTIFS(Datenbogen!$L$16:$L$35,"Wiederholung der Maßnahme",Datenbogen!$F$16:$F$35,"männlich")</f>
        <v>0</v>
      </c>
      <c r="M21" s="70">
        <f>COUNTIFS(Datenbogen!$L$16:$L$35,"Wiederholung der Maßnahme",Datenbogen!$F$16:$F$35,"weiblich")</f>
        <v>0</v>
      </c>
      <c r="N21" s="71">
        <f>COUNTIFS(Datenbogen!$L$16:$L$35,"Wiederholung der Maßnahme",Datenbogen!$F$16:$F$35,"divers")</f>
        <v>0</v>
      </c>
    </row>
    <row r="22" spans="1:14" ht="24" customHeight="1" x14ac:dyDescent="0.2">
      <c r="J22" s="114" t="s">
        <v>42</v>
      </c>
      <c r="K22" s="112">
        <f t="shared" si="1"/>
        <v>0</v>
      </c>
      <c r="L22" s="92">
        <f>COUNTIFS(Datenbogen!$L$16:$L$35,"Sonstiges (z.B. Umzug o.ä.)",Datenbogen!$I$16:$I$35,"Mit Ende der Maßnahme ",Datenbogen!$F$16:$F$35,"männlich")</f>
        <v>0</v>
      </c>
      <c r="M22" s="70">
        <f>COUNTIFS(Datenbogen!$L$16:$L$35,"Sonstiges (z.B. Umzug o.ä.)",Datenbogen!$I$16:$I$35,"Mit Ende der Maßnahme ",Datenbogen!$F$16:$F$35,"weiblich")</f>
        <v>0</v>
      </c>
      <c r="N22" s="71">
        <f>COUNTIFS(Datenbogen!$L$16:$L$35,"Sonstiges (z.B. Umzug o.ä.)",Datenbogen!$I$16:$I$35,"Mit Ende der Maßnahme ",Datenbogen!$F$16:$F$35,"divers")</f>
        <v>0</v>
      </c>
    </row>
    <row r="23" spans="1:14" ht="15.75" thickBot="1" x14ac:dyDescent="0.25">
      <c r="J23" s="115" t="s">
        <v>37</v>
      </c>
      <c r="K23" s="112">
        <f t="shared" si="1"/>
        <v>0</v>
      </c>
      <c r="L23" s="93">
        <f>COUNTIFS(Datenbogen!$L$16:$L$35,"Werdegang noch offen",Datenbogen!$I$16:$I$35,"Mit Ende der Maßnahme ",Datenbogen!$F$16:$F$35,"männlich")</f>
        <v>0</v>
      </c>
      <c r="M23" s="73">
        <f>COUNTIFS(Datenbogen!$L$16:$L$35,"Werdegang noch offen",Datenbogen!$I$16:$I$35,"Mit Ende der Maßnahme ",Datenbogen!$F$16:$F$35,"weiblich")</f>
        <v>0</v>
      </c>
      <c r="N23" s="74">
        <f>COUNTIFS(Datenbogen!$L$16:$L$35,"Werdegang noch offen",Datenbogen!$I$16:$I$35,"Mit Ende der Maßnahme ",Datenbogen!$F$16:$F$35,"divers")</f>
        <v>0</v>
      </c>
    </row>
    <row r="24" spans="1:14" ht="15.75" customHeight="1" thickBot="1" x14ac:dyDescent="0.25">
      <c r="A24" s="203" t="s">
        <v>55</v>
      </c>
      <c r="B24" s="204"/>
      <c r="C24"/>
      <c r="D24" s="211" t="s">
        <v>50</v>
      </c>
      <c r="E24" s="212"/>
      <c r="F24" s="212"/>
      <c r="G24" s="212"/>
      <c r="H24" s="213"/>
      <c r="J24" s="113" t="s">
        <v>6</v>
      </c>
      <c r="K24" s="91">
        <f>SUM(K17:K23)</f>
        <v>0</v>
      </c>
      <c r="L24" s="78">
        <f>SUM(L17:L23)</f>
        <v>0</v>
      </c>
      <c r="M24" s="79">
        <f>SUM(M17:M23)</f>
        <v>0</v>
      </c>
      <c r="N24" s="80">
        <f>SUM(N17:N23)</f>
        <v>0</v>
      </c>
    </row>
    <row r="25" spans="1:14" ht="15.75" customHeight="1" thickBot="1" x14ac:dyDescent="0.25">
      <c r="A25" s="205"/>
      <c r="B25" s="206"/>
      <c r="C25"/>
      <c r="D25" s="214"/>
      <c r="E25" s="215"/>
      <c r="F25" s="215"/>
      <c r="G25" s="215"/>
      <c r="H25" s="216"/>
      <c r="L25" s="98"/>
      <c r="M25" s="98"/>
      <c r="N25" s="98"/>
    </row>
    <row r="26" spans="1:14" ht="20.25" customHeight="1" x14ac:dyDescent="0.2">
      <c r="A26" s="211" t="s">
        <v>43</v>
      </c>
      <c r="B26" s="223"/>
      <c r="C26"/>
      <c r="D26" s="211" t="s">
        <v>49</v>
      </c>
      <c r="E26" s="209" t="s">
        <v>5</v>
      </c>
      <c r="F26" s="217" t="s">
        <v>2</v>
      </c>
      <c r="G26" s="219" t="s">
        <v>3</v>
      </c>
      <c r="H26" s="221" t="s">
        <v>8</v>
      </c>
    </row>
    <row r="27" spans="1:14" ht="24" customHeight="1" thickBot="1" x14ac:dyDescent="0.25">
      <c r="A27" s="214"/>
      <c r="B27" s="224"/>
      <c r="C27"/>
      <c r="D27" s="214"/>
      <c r="E27" s="210"/>
      <c r="F27" s="218"/>
      <c r="G27" s="220"/>
      <c r="H27" s="222"/>
    </row>
    <row r="28" spans="1:14" ht="24" customHeight="1" x14ac:dyDescent="0.2">
      <c r="A28" s="8" t="s">
        <v>2</v>
      </c>
      <c r="B28" s="66">
        <f>COUNTIFS(Datenbogen!$F$16:$F$35,"männlich",Datenbogen!$H$16:$H$35,"Im Schuljahr dazugekommen")</f>
        <v>0</v>
      </c>
      <c r="C28"/>
      <c r="D28" s="63" t="s">
        <v>31</v>
      </c>
      <c r="E28" s="66">
        <f t="shared" ref="E28:E30" si="3">SUM(F28:H28)</f>
        <v>0</v>
      </c>
      <c r="F28" s="139">
        <f>COUNTIFS(Datenbogen!$J$16:$J$35,"Hauptschulabschluss",Datenbogen!$I$16:$I$35,"Mit Ende der Maßnahme ",Datenbogen!$F$16:$F$35,"männlich")</f>
        <v>0</v>
      </c>
      <c r="G28" s="67">
        <f>COUNTIFS(Datenbogen!$J$16:$J$35,"Hauptschulabschluss",Datenbogen!$I$16:$I$35,"Mit Ende der Maßnahme ",Datenbogen!$F$16:$F$35,"weiblich")</f>
        <v>0</v>
      </c>
      <c r="H28" s="68">
        <f>COUNTIFS(Datenbogen!$J$16:$J$35,"Hauptschulabschluss",Datenbogen!$I$16:$I$35,"Mit Ende der Maßnahme ",Datenbogen!$F$16:$F$35,"divers")</f>
        <v>0</v>
      </c>
    </row>
    <row r="29" spans="1:14" ht="24" customHeight="1" x14ac:dyDescent="0.2">
      <c r="A29" s="9" t="s">
        <v>3</v>
      </c>
      <c r="B29" s="69">
        <f>COUNTIFS(Datenbogen!$F$16:$F$35,"weiblich",Datenbogen!$H$16:$H$35,"Im Schuljahr dazugekommen")</f>
        <v>0</v>
      </c>
      <c r="D29" s="81" t="s">
        <v>51</v>
      </c>
      <c r="E29" s="69">
        <f t="shared" si="3"/>
        <v>0</v>
      </c>
      <c r="F29" s="92">
        <f>COUNTIFS(Datenbogen!$J$16:$J$35,"Qualifizierender Hauptschulabschluss",Datenbogen!$I$16:$I$35,"Mit Ende der Maßnahme ",Datenbogen!$F$16:$F$35,"männlich")</f>
        <v>0</v>
      </c>
      <c r="G29" s="70">
        <f>COUNTIFS(Datenbogen!$J$16:$J$35,"Qualifizierender Hauptschulabschluss",Datenbogen!$I$16:$I$35,"Mit Ende der Maßnahme ",Datenbogen!$F$16:$F$35,"weiblich")</f>
        <v>0</v>
      </c>
      <c r="H29" s="71">
        <f>COUNTIFS(Datenbogen!$J$16:$J$35,"Qualifizierender Hauptschulabschluss",Datenbogen!$I$16:$I$35,"Mit Ende der Maßnahme ",Datenbogen!$F$16:$F$35,"divers")</f>
        <v>0</v>
      </c>
    </row>
    <row r="30" spans="1:14" ht="24" customHeight="1" thickBot="1" x14ac:dyDescent="0.25">
      <c r="A30" s="85" t="s">
        <v>8</v>
      </c>
      <c r="B30" s="72">
        <f>COUNTIFS(Datenbogen!$F$16:$F$35,"divers",Datenbogen!$H$16:$H$35,"Im Schuljahr dazugekommen")</f>
        <v>0</v>
      </c>
      <c r="D30" s="138" t="s">
        <v>52</v>
      </c>
      <c r="E30" s="72">
        <f t="shared" si="3"/>
        <v>0</v>
      </c>
      <c r="F30" s="93">
        <f>COUNTIFS(Datenbogen!$J$16:$J$35,"Ohne Abschluss / Berufsorientierender Abschluss",Datenbogen!$I$16:$I$35,"Mit Ende der Maßnahme ",Datenbogen!$F$16:$F$35,"männlich")+COUNTIFS(Datenbogen!$J$16:$J$35,"Abgangszeugnis",Datenbogen!$I$16:$I$35,"Mit Ende der Maßnahme ",Datenbogen!$F$16:$F$35,"männlich")</f>
        <v>0</v>
      </c>
      <c r="G30" s="73">
        <f>COUNTIFS(Datenbogen!$J$16:$J$35,"Ohne Abschluss / Berufsorientierender Abschluss",Datenbogen!$I$16:$I$35,"Mit Ende der Maßnahme ",Datenbogen!$F$16:$F$35,"weiblich")+COUNTIFS(Datenbogen!$J$16:$J$35,"Abgangszeugnis",Datenbogen!$I$16:$I$35,"Mit Ende der Maßnahme ",Datenbogen!$F$16:$F$35,"weiblich")</f>
        <v>0</v>
      </c>
      <c r="H30" s="74">
        <f>COUNTIFS(Datenbogen!$J$16:$J$35,"Ohne Abschluss / Berufsorientierender Abschluss",Datenbogen!$I$16:$I$35,"Mit Ende der Maßnahme ",Datenbogen!$F$16:$F$35,"divers")+COUNTIFS(Datenbogen!$J$16:$J$35,"Abgangszeugnis",Datenbogen!$I$16:$I$35,"Mit Ende der Maßnahme ",Datenbogen!$F$16:$F$35,"divers")</f>
        <v>0</v>
      </c>
    </row>
    <row r="31" spans="1:14" ht="24" customHeight="1" thickBot="1" x14ac:dyDescent="0.25">
      <c r="A31" s="78" t="s">
        <v>6</v>
      </c>
      <c r="B31" s="80">
        <f>SUM(B27:B30)</f>
        <v>0</v>
      </c>
      <c r="D31" s="75" t="s">
        <v>6</v>
      </c>
      <c r="E31" s="88">
        <f>SUM(E27:E30)</f>
        <v>0</v>
      </c>
      <c r="F31" s="140">
        <f t="shared" ref="F31" si="4">SUM(F27:F30)</f>
        <v>0</v>
      </c>
      <c r="G31" s="86">
        <f t="shared" ref="G31" si="5">SUM(G27:G30)</f>
        <v>0</v>
      </c>
      <c r="H31" s="87">
        <f t="shared" ref="H31" si="6">SUM(H27:H30)</f>
        <v>0</v>
      </c>
    </row>
    <row r="33" spans="7:14" x14ac:dyDescent="0.2">
      <c r="G33" s="202" t="s">
        <v>62</v>
      </c>
      <c r="H33" s="202"/>
      <c r="I33" s="202"/>
      <c r="J33" s="110"/>
      <c r="K33" s="100"/>
      <c r="L33" s="100"/>
      <c r="M33" s="100"/>
      <c r="N33" s="100"/>
    </row>
    <row r="34" spans="7:14" x14ac:dyDescent="0.2">
      <c r="J34" s="62" t="s">
        <v>63</v>
      </c>
    </row>
  </sheetData>
  <sheetProtection algorithmName="SHA-512" hashValue="G4cSkxmGjwr62UeruVebovxOGWdMvmMrBcm3ULg2XnqWdtdzeSuk87Pimy0F2CzDozsB6ysMH1HQfEU7XJZJ5w==" saltValue="eFHAiXpxwmuk1cr7ocLP+Q==" spinCount="100000" sheet="1" selectLockedCells="1"/>
  <mergeCells count="24">
    <mergeCell ref="E1:N1"/>
    <mergeCell ref="K3:N3"/>
    <mergeCell ref="L8:N9"/>
    <mergeCell ref="L10:N10"/>
    <mergeCell ref="C8:H9"/>
    <mergeCell ref="C10:H10"/>
    <mergeCell ref="D3:I3"/>
    <mergeCell ref="J14:N15"/>
    <mergeCell ref="A8:B9"/>
    <mergeCell ref="A10:B10"/>
    <mergeCell ref="J8:K9"/>
    <mergeCell ref="J10:K10"/>
    <mergeCell ref="G33:I33"/>
    <mergeCell ref="A24:B25"/>
    <mergeCell ref="D14:H15"/>
    <mergeCell ref="E26:E27"/>
    <mergeCell ref="D24:H25"/>
    <mergeCell ref="F26:F27"/>
    <mergeCell ref="G26:G27"/>
    <mergeCell ref="H26:H27"/>
    <mergeCell ref="D26:D27"/>
    <mergeCell ref="A26:A27"/>
    <mergeCell ref="A14:B15"/>
    <mergeCell ref="B26:B27"/>
  </mergeCells>
  <conditionalFormatting sqref="E17:E20 K17:N23">
    <cfRule type="cellIs" dxfId="9" priority="26" operator="equal">
      <formula>"Summe($I$6:$Q$6)"</formula>
    </cfRule>
  </conditionalFormatting>
  <conditionalFormatting sqref="E17:E20">
    <cfRule type="cellIs" dxfId="8" priority="25" operator="equal">
      <formula>"Summe($I$6:$Q$6)"</formula>
    </cfRule>
  </conditionalFormatting>
  <conditionalFormatting sqref="F28:H30">
    <cfRule type="cellIs" dxfId="7" priority="22" operator="equal">
      <formula>"Summe($I$6:$Q$6)"</formula>
    </cfRule>
  </conditionalFormatting>
  <conditionalFormatting sqref="F28:H30">
    <cfRule type="cellIs" dxfId="6" priority="21" operator="equal">
      <formula>"Summe($I$6:$Q$6)"</formula>
    </cfRule>
  </conditionalFormatting>
  <conditionalFormatting sqref="E28:E30">
    <cfRule type="cellIs" dxfId="5" priority="2" operator="equal">
      <formula>"Summe($I$6:$Q$6)"</formula>
    </cfRule>
  </conditionalFormatting>
  <conditionalFormatting sqref="E28:E30">
    <cfRule type="cellIs" dxfId="4" priority="1" operator="equal">
      <formula>"Summe($I$6:$Q$6)"</formula>
    </cfRule>
  </conditionalFormatting>
  <conditionalFormatting sqref="A18:A19">
    <cfRule type="cellIs" dxfId="3" priority="33" operator="equal">
      <formula>#REF!=#REF!+#REF!+#REF!</formula>
    </cfRule>
  </conditionalFormatting>
  <conditionalFormatting sqref="A17">
    <cfRule type="cellIs" dxfId="2" priority="34" operator="equal">
      <formula>#REF!=#REF!+#REF!+#REF!</formula>
    </cfRule>
  </conditionalFormatting>
  <conditionalFormatting sqref="A29:A30">
    <cfRule type="cellIs" dxfId="1" priority="35" operator="equal">
      <formula>#REF!=#REF!+#REF!+#REF!</formula>
    </cfRule>
  </conditionalFormatting>
  <conditionalFormatting sqref="A28">
    <cfRule type="cellIs" dxfId="0" priority="36" operator="equal">
      <formula>#REF!=#REF!+#REF!+#REF!</formula>
    </cfRule>
  </conditionalFormatting>
  <printOptions horizontalCentered="1" verticalCentered="1"/>
  <pageMargins left="0.25" right="0.25" top="0.75" bottom="0.75" header="0.3" footer="0.3"/>
  <pageSetup paperSize="9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Datenbogen</vt:lpstr>
      <vt:lpstr>Dropdown-Listen</vt:lpstr>
      <vt:lpstr>Auswertungen Abschlussstatistik</vt:lpstr>
    </vt:vector>
  </TitlesOfParts>
  <Company>Land Hessen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Schön, Ute (HKM)</dc:creator>
  <cp:lastModifiedBy>Gehring, Christine (HMKB)</cp:lastModifiedBy>
  <cp:lastPrinted>2024-10-10T10:50:38Z</cp:lastPrinted>
  <dcterms:created xsi:type="dcterms:W3CDTF">2021-08-18T06:25:37Z</dcterms:created>
  <dcterms:modified xsi:type="dcterms:W3CDTF">2025-07-09T11:55:45Z</dcterms:modified>
</cp:coreProperties>
</file>